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racker" sheetId="2" state="visible" r:id="rId2"/>
    <sheet xmlns:r="http://schemas.openxmlformats.org/officeDocument/2006/relationships" name="12-Month View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Calc" sheetId="5" state="hidden" r:id="rId5"/>
  </sheets>
  <definedNames>
    <definedName name="_xlnm.Print_Area" localSheetId="0">'Start Here'!$A$1:$B$27</definedName>
    <definedName name="_xlnm.Print_Titles" localSheetId="1">'Tracker'!$4:$4</definedName>
    <definedName name="_xlnm.Print_Area" localSheetId="1">'Tracker'!$A$1:$J$40</definedName>
    <definedName name="_xlnm.Print_Area" localSheetId="2">'12-Month View'!$A$1:$K$49</definedName>
    <definedName name="_xlnm.Print_Area" localSheetId="3">'Summary'!$A$1:$E$16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$#,##0"/>
    <numFmt numFmtId="165" formatCode="m/d/yyyy"/>
    <numFmt numFmtId="166" formatCode="yyyy-mm-dd"/>
    <numFmt numFmtId="167" formatCode="mmmm yyyy"/>
    <numFmt numFmtId="168" formatCode="m/d"/>
    <numFmt numFmtId="169" formatCode="0.0%"/>
  </numFmts>
  <fonts count="23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1F4D3A"/>
      <sz val="10"/>
    </font>
    <font>
      <name val="Calibri"/>
      <b val="1"/>
      <color rgb="002E6B52"/>
      <sz val="13"/>
    </font>
    <font>
      <name val="Calibri"/>
      <b val="1"/>
      <color rgb="001F4D3A"/>
      <sz val="11"/>
    </font>
    <font>
      <name val="Calibri"/>
      <sz val="11"/>
    </font>
    <font>
      <name val="Calibri"/>
      <b val="1"/>
      <color rgb="00F4B73C"/>
      <sz val="11"/>
    </font>
    <font>
      <name val="Calibri"/>
      <i val="1"/>
      <color rgb="002E6B52"/>
      <sz val="8"/>
    </font>
    <font>
      <name val="Calibri"/>
      <b val="1"/>
      <color rgb="00FFFFFF"/>
    </font>
    <font>
      <name val="Calibri"/>
      <sz val="10"/>
    </font>
    <font>
      <name val="Calibri"/>
      <b val="1"/>
      <color rgb="001F4D3A"/>
    </font>
    <font>
      <name val="Calibri"/>
      <b val="1"/>
      <color rgb="001F4D3A"/>
      <sz val="12"/>
    </font>
    <font>
      <name val="Calibri"/>
      <i val="1"/>
      <color rgb="005A6B62"/>
      <sz val="9"/>
    </font>
    <font>
      <name val="Calibri"/>
      <b val="1"/>
      <color rgb="00FFFFFF"/>
      <sz val="12"/>
    </font>
    <font>
      <name val="Calibri"/>
      <b val="1"/>
      <color rgb="001F4D3A"/>
      <sz val="9"/>
    </font>
    <font>
      <name val="Calibri"/>
      <sz val="9"/>
    </font>
    <font>
      <name val="Calibri"/>
      <i val="1"/>
      <color rgb="009C1C10"/>
      <sz val="8"/>
    </font>
    <font>
      <name val="Calibri"/>
      <i val="1"/>
      <color rgb="005A6B62"/>
      <sz val="8"/>
    </font>
    <font>
      <name val="Calibri"/>
      <color rgb="001F4D3A"/>
      <sz val="9"/>
    </font>
    <font>
      <name val="Calibri"/>
      <b val="1"/>
      <sz val="11"/>
    </font>
    <font>
      <name val="Calibri"/>
      <b val="1"/>
      <color rgb="001F4D3A"/>
      <sz val="14"/>
    </font>
    <font>
      <name val="Calibri"/>
    </font>
    <font>
      <name val="Calibri"/>
      <b val="1"/>
    </font>
  </fonts>
  <fills count="6">
    <fill>
      <patternFill/>
    </fill>
    <fill>
      <patternFill patternType="gray125"/>
    </fill>
    <fill>
      <patternFill patternType="solid">
        <fgColor rgb="001F4D3A"/>
        <bgColor rgb="001F4D3A"/>
      </patternFill>
    </fill>
    <fill>
      <patternFill patternType="solid">
        <fgColor rgb="00E8F1EC"/>
        <bgColor rgb="00E8F1EC"/>
      </patternFill>
    </fill>
    <fill>
      <patternFill patternType="solid">
        <fgColor rgb="002E6B52"/>
        <bgColor rgb="002E6B52"/>
      </patternFill>
    </fill>
    <fill>
      <patternFill patternType="solid">
        <fgColor rgb="00F4B73C"/>
        <bgColor rgb="00F4B73C"/>
      </patternFill>
    </fill>
  </fills>
  <borders count="7">
    <border>
      <left/>
      <right/>
      <top/>
      <bottom/>
      <diagonal/>
    </border>
    <border>
      <bottom style="medium">
        <color rgb="00F4B73C"/>
      </bottom>
    </border>
    <border>
      <left style="thin">
        <color rgb="00C9D8CF"/>
      </left>
      <right style="thin">
        <color rgb="00C9D8CF"/>
      </right>
      <top style="thin">
        <color rgb="00C9D8CF"/>
      </top>
      <bottom style="thin">
        <color rgb="00C9D8CF"/>
      </bottom>
    </border>
    <border>
      <bottom style="hair">
        <color rgb="00C9D8CF"/>
      </bottom>
    </border>
    <border>
      <bottom style="thin">
        <color rgb="00F4B73C"/>
      </bottom>
    </border>
    <border>
      <bottom style="hair">
        <color rgb="00DDE7E1"/>
      </bottom>
    </border>
    <border>
      <top style="thin">
        <color rgb="001F4D3A"/>
      </top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indent="1"/>
    </xf>
    <xf numFmtId="0" fontId="0" fillId="3" borderId="0" pivotButton="0" quotePrefix="0" xfId="0"/>
    <xf numFmtId="0" fontId="3" fillId="0" borderId="1" pivotButton="0" quotePrefix="0" xfId="0"/>
    <xf numFmtId="0" fontId="4" fillId="0" borderId="0" applyAlignment="1" pivotButton="0" quotePrefix="0" xfId="0">
      <alignment horizontal="center" vertical="top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center" vertical="top"/>
    </xf>
    <xf numFmtId="0" fontId="7" fillId="0" borderId="0" applyAlignment="1" pivotButton="0" quotePrefix="0" xfId="0">
      <alignment horizontal="center"/>
    </xf>
    <xf numFmtId="0" fontId="8" fillId="4" borderId="2" applyAlignment="1" pivotButton="0" quotePrefix="0" xfId="0">
      <alignment horizontal="center" vertical="center" wrapText="1"/>
    </xf>
    <xf numFmtId="0" fontId="9" fillId="0" borderId="3" pivotButton="0" quotePrefix="0" xfId="0"/>
    <xf numFmtId="164" fontId="9" fillId="0" borderId="3" pivotButton="0" quotePrefix="0" xfId="0"/>
    <xf numFmtId="165" fontId="9" fillId="0" borderId="3" applyAlignment="1" pivotButton="0" quotePrefix="0" xfId="0">
      <alignment horizontal="center"/>
    </xf>
    <xf numFmtId="0" fontId="9" fillId="0" borderId="3" applyAlignment="1" pivotButton="0" quotePrefix="0" xfId="0">
      <alignment horizontal="center"/>
    </xf>
    <xf numFmtId="0" fontId="9" fillId="0" borderId="3" applyAlignment="1" pivotButton="0" quotePrefix="0" xfId="0">
      <alignment/>
    </xf>
    <xf numFmtId="0" fontId="10" fillId="0" borderId="0" applyAlignment="1" pivotButton="0" quotePrefix="0" xfId="0">
      <alignment horizontal="right"/>
    </xf>
    <xf numFmtId="167" fontId="11" fillId="5" borderId="0" applyAlignment="1" pivotButton="0" quotePrefix="0" xfId="0">
      <alignment horizontal="left" indent="1"/>
    </xf>
    <xf numFmtId="0" fontId="12" fillId="0" borderId="0" pivotButton="0" quotePrefix="0" xfId="0"/>
    <xf numFmtId="167" fontId="13" fillId="2" borderId="0" applyAlignment="1" pivotButton="0" quotePrefix="0" xfId="0">
      <alignment horizontal="left" vertical="center" indent="1"/>
    </xf>
    <xf numFmtId="0" fontId="14" fillId="3" borderId="4" pivotButton="0" quotePrefix="0" xfId="0"/>
    <xf numFmtId="168" fontId="15" fillId="0" borderId="5" applyAlignment="1" pivotButton="0" quotePrefix="0" xfId="0">
      <alignment horizontal="left"/>
    </xf>
    <xf numFmtId="0" fontId="15" fillId="0" borderId="5" pivotButton="0" quotePrefix="0" xfId="0"/>
    <xf numFmtId="0" fontId="15" fillId="0" borderId="5" applyAlignment="1" pivotButton="0" quotePrefix="0" xfId="0">
      <alignment shrinkToFit="1"/>
    </xf>
    <xf numFmtId="0" fontId="17" fillId="0" borderId="0" pivotButton="0" quotePrefix="0" xfId="0"/>
    <xf numFmtId="0" fontId="16" fillId="0" borderId="0" pivotButton="0" quotePrefix="0" xfId="0"/>
    <xf numFmtId="0" fontId="18" fillId="0" borderId="0" pivotButton="0" quotePrefix="0" xfId="0"/>
    <xf numFmtId="0" fontId="0" fillId="0" borderId="1" pivotButton="0" quotePrefix="0" xfId="0"/>
    <xf numFmtId="0" fontId="5" fillId="0" borderId="3" applyAlignment="1" pivotButton="0" quotePrefix="0" xfId="0">
      <alignment vertical="center" wrapText="1"/>
    </xf>
    <xf numFmtId="1" fontId="11" fillId="0" borderId="3" applyAlignment="1" pivotButton="0" quotePrefix="0" xfId="0">
      <alignment horizontal="right" vertical="center"/>
    </xf>
    <xf numFmtId="0" fontId="8" fillId="4" borderId="0" pivotButton="0" quotePrefix="0" xfId="0"/>
    <xf numFmtId="164" fontId="11" fillId="0" borderId="3" applyAlignment="1" pivotButton="0" quotePrefix="0" xfId="0">
      <alignment horizontal="right" vertical="center"/>
    </xf>
    <xf numFmtId="0" fontId="21" fillId="0" borderId="3" pivotButton="0" quotePrefix="0" xfId="0"/>
    <xf numFmtId="0" fontId="10" fillId="0" borderId="3" pivotButton="0" quotePrefix="0" xfId="0"/>
    <xf numFmtId="0" fontId="19" fillId="0" borderId="3" applyAlignment="1" pivotButton="0" quotePrefix="0" xfId="0">
      <alignment vertical="center" wrapText="1"/>
    </xf>
    <xf numFmtId="169" fontId="20" fillId="5" borderId="3" applyAlignment="1" pivotButton="0" quotePrefix="0" xfId="0">
      <alignment horizontal="right" vertical="center"/>
    </xf>
    <xf numFmtId="169" fontId="11" fillId="0" borderId="3" applyAlignment="1" pivotButton="0" quotePrefix="0" xfId="0">
      <alignment horizontal="right" vertical="center"/>
    </xf>
    <xf numFmtId="0" fontId="22" fillId="0" borderId="6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9">
    <dxf>
      <font>
        <b val="1"/>
        <color rgb="009C1C10"/>
      </font>
      <fill>
        <patternFill patternType="solid">
          <fgColor rgb="00F8D7D3"/>
          <bgColor rgb="00F8D7D3"/>
        </patternFill>
      </fill>
    </dxf>
    <dxf>
      <font>
        <b val="1"/>
        <color rgb="001F4D3A"/>
      </font>
      <fill>
        <patternFill patternType="solid">
          <fgColor rgb="00F4B73C"/>
          <bgColor rgb="00F4B73C"/>
        </patternFill>
      </fill>
    </dxf>
    <dxf>
      <font>
        <b val="1"/>
      </font>
      <fill>
        <patternFill patternType="solid">
          <fgColor rgb="00F4B73C"/>
          <bgColor rgb="00F4B73C"/>
        </patternFill>
      </fill>
    </dxf>
    <dxf>
      <font>
        <b val="1"/>
        <color rgb="001F4D3A"/>
      </font>
      <fill>
        <patternFill patternType="solid">
          <fgColor rgb="00D4EDDA"/>
          <bgColor rgb="00D4EDDA"/>
        </patternFill>
      </fill>
    </dxf>
    <dxf>
      <font>
        <color rgb="00666666"/>
      </font>
      <fill>
        <patternFill patternType="solid">
          <fgColor rgb="00E6E6E6"/>
          <bgColor rgb="00E6E6E6"/>
        </patternFill>
      </fill>
    </dxf>
    <dxf>
      <font>
        <i val="1"/>
        <color rgb="005A6B62"/>
      </font>
    </dxf>
    <dxf>
      <font>
        <b val="1"/>
        <color rgb="009C1C10"/>
      </font>
    </dxf>
    <dxf>
      <font>
        <b val="1"/>
        <color rgb="002E6B52"/>
      </font>
    </dxf>
    <dxf>
      <font>
        <b val="1"/>
        <color rgb="00A86E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32" customHeight="1">
      <c r="A1" s="1" t="inlineStr">
        <is>
          <t>Grant Deadline Calendar &amp; Tracker</t>
        </is>
      </c>
      <c r="B1" s="2" t="n"/>
    </row>
    <row r="2">
      <c r="A2" s="3" t="inlineStr">
        <is>
          <t>A free template from FundFinch for small nonprofits. No grants staff required.</t>
        </is>
      </c>
      <c r="B2" s="4" t="n"/>
    </row>
    <row r="5">
      <c r="A5" s="5" t="inlineStr">
        <is>
          <t>How this works</t>
        </is>
      </c>
    </row>
    <row r="6">
      <c r="A6" s="6" t="inlineStr">
        <is>
          <t>1</t>
        </is>
      </c>
      <c r="B6" s="7" t="inlineStr">
        <is>
          <t>Tracker tab: add one row per grant opportunity. Pick a Status from the dropdown. Dates go in LOI Date, Deadline and Report Due.</t>
        </is>
      </c>
    </row>
    <row r="7">
      <c r="A7" s="6" t="inlineStr">
        <is>
          <t>2</t>
        </is>
      </c>
      <c r="B7" s="7" t="inlineStr">
        <is>
          <t>12-Month View tab: type your first month in the gold cell (e.g. 1/1/2027). Every LOI, deadline and report fills in by month automatically.</t>
        </is>
      </c>
    </row>
    <row r="8">
      <c r="A8" s="6" t="inlineStr">
        <is>
          <t>3</t>
        </is>
      </c>
      <c r="B8" s="7" t="inlineStr">
        <is>
          <t>Summary tab: totals requested and awarded, win rate, and a count by status. Nothing to type here.</t>
        </is>
      </c>
    </row>
    <row r="9">
      <c r="A9" s="6" t="inlineStr">
        <is>
          <t>4</t>
        </is>
      </c>
      <c r="B9" s="7" t="inlineStr">
        <is>
          <t>Color cues on the Tracker: gold = deadline in the next 14 days; red = deadline has passed and the status is still Researching, LOI Sent or Drafting.</t>
        </is>
      </c>
    </row>
    <row r="11">
      <c r="A11" s="5" t="inlineStr">
        <is>
          <t>Clear the sample rows</t>
        </is>
      </c>
    </row>
    <row r="12">
      <c r="A12" s="8" t="inlineStr">
        <is>
          <t>•</t>
        </is>
      </c>
      <c r="B12" s="7" t="inlineStr">
        <is>
          <t>The 5 rows marked "SAMPLE" (Tracker rows 5-9) are made up. Select cells A5:J9, then press Delete (or Backspace on Mac).</t>
        </is>
      </c>
    </row>
    <row r="13">
      <c r="A13" s="8" t="inlineStr">
        <is>
          <t>•</t>
        </is>
      </c>
      <c r="B13" s="7" t="inlineStr">
        <is>
          <t>Clear the contents only. Don't delete the rows or columns, so the formulas keep working.</t>
        </is>
      </c>
    </row>
    <row r="15">
      <c r="A15" s="5" t="inlineStr">
        <is>
          <t>Open in Google Sheets</t>
        </is>
      </c>
    </row>
    <row r="16">
      <c r="A16" s="8" t="inlineStr">
        <is>
          <t>•</t>
        </is>
      </c>
      <c r="B16" s="7" t="inlineStr">
        <is>
          <t>Option A: in Google Drive, click New &gt; File upload, choose this .xlsx, then open it and pick Open with &gt; Google Sheets.</t>
        </is>
      </c>
    </row>
    <row r="17">
      <c r="A17" s="8" t="inlineStr">
        <is>
          <t>•</t>
        </is>
      </c>
      <c r="B17" s="7" t="inlineStr">
        <is>
          <t>Option B: in a blank Google Sheet, go to File &gt; Import &gt; Upload, choose this file and pick "Replace spreadsheet".</t>
        </is>
      </c>
    </row>
    <row r="18">
      <c r="A18" s="8" t="inlineStr">
        <is>
          <t>•</t>
        </is>
      </c>
      <c r="B18" s="7" t="inlineStr">
        <is>
          <t>Dropdowns, color cues and formulas carry over. If dates look odd, set File &gt; Settings &gt; Locale to United States.</t>
        </is>
      </c>
    </row>
    <row r="20">
      <c r="A20" s="5" t="inlineStr">
        <is>
          <t>Open in Microsoft Excel</t>
        </is>
      </c>
    </row>
    <row r="21">
      <c r="A21" s="8" t="inlineStr">
        <is>
          <t>•</t>
        </is>
      </c>
      <c r="B21" s="7" t="inlineStr">
        <is>
          <t>Double-click the file (Excel 2010 or newer, Excel for Mac, or Excel for the web). If you see "Enable Editing", click it.</t>
        </is>
      </c>
    </row>
    <row r="22">
      <c r="A22" s="8" t="inlineStr">
        <is>
          <t>•</t>
        </is>
      </c>
      <c r="B22" s="7" t="inlineStr">
        <is>
          <t>Formulas recalculate when the file opens. To print, use File &gt; Print. Each tab is already set up for letter-size landscape.</t>
        </is>
      </c>
    </row>
    <row r="24">
      <c r="A24" s="5" t="inlineStr">
        <is>
          <t>Tips</t>
        </is>
      </c>
    </row>
    <row r="25">
      <c r="A25" s="8" t="inlineStr">
        <is>
          <t>•</t>
        </is>
      </c>
      <c r="B25" s="7" t="inlineStr">
        <is>
          <t>The tracker has room for 200 grants (rows 5-204). The 12-Month View lists up to 8 items per month and shows "+ more" when there are extra.</t>
        </is>
      </c>
    </row>
    <row r="26">
      <c r="A26" s="8" t="inlineStr">
        <is>
          <t>•</t>
        </is>
      </c>
      <c r="B26" s="7" t="inlineStr">
        <is>
          <t>Put amounts in as plain numbers (15000, not "$15k"). Put dates in as real dates (2/28/2027).</t>
        </is>
      </c>
    </row>
    <row r="28">
      <c r="A28" s="9" t="inlineStr">
        <is>
          <t>Free from FundFinch: fundfinch.com</t>
        </is>
      </c>
    </row>
  </sheetData>
  <mergeCells count="8">
    <mergeCell ref="A20:B20"/>
    <mergeCell ref="A24:B24"/>
    <mergeCell ref="A2:B2"/>
    <mergeCell ref="A15:B15"/>
    <mergeCell ref="A11:B11"/>
    <mergeCell ref="A5:B5"/>
    <mergeCell ref="A28:B28"/>
    <mergeCell ref="A1:B1"/>
  </mergeCells>
  <printOptions horizontalCentered="1"/>
  <pageMargins left="0.4" right="0.4" top="0.5" bottom="0.6" header="0.5" footer="0.5"/>
  <pageSetup orientation="portrait" paperSize="1" fitToHeight="1" fitToWidth="1"/>
  <headerFooter>
    <oddHeader/>
    <oddFooter>&amp;C&amp;8 &amp;K2E6B52Free from FundFinch: fundfinch.com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8" customWidth="1" min="2" max="2"/>
    <col width="14" customWidth="1" min="3" max="3"/>
    <col width="14" customWidth="1" min="4" max="4"/>
    <col width="11" customWidth="1" min="5" max="5"/>
    <col width="11" customWidth="1" min="6" max="6"/>
    <col width="13" customWidth="1" min="7" max="7"/>
    <col width="11" customWidth="1" min="8" max="8"/>
    <col width="12" customWidth="1" min="9" max="9"/>
    <col width="40" customWidth="1" min="10" max="10"/>
  </cols>
  <sheetData>
    <row r="1" ht="32" customHeight="1">
      <c r="A1" s="1" t="inlineStr">
        <is>
          <t>Grant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One row per opportunity. Gold deadline = due within 14 days. Red = past due and not yet submitted.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  <row r="4" ht="30" customHeight="1">
      <c r="A4" s="10" t="inlineStr">
        <is>
          <t>Funder</t>
        </is>
      </c>
      <c r="B4" s="10" t="inlineStr">
        <is>
          <t>Grant / Program</t>
        </is>
      </c>
      <c r="C4" s="10" t="inlineStr">
        <is>
          <t>Amount Requested</t>
        </is>
      </c>
      <c r="D4" s="10" t="inlineStr">
        <is>
          <t>Amount Awarded</t>
        </is>
      </c>
      <c r="E4" s="10" t="inlineStr">
        <is>
          <t>LOI Date</t>
        </is>
      </c>
      <c r="F4" s="10" t="inlineStr">
        <is>
          <t>Deadline</t>
        </is>
      </c>
      <c r="G4" s="10" t="inlineStr">
        <is>
          <t>Status</t>
        </is>
      </c>
      <c r="H4" s="10" t="inlineStr">
        <is>
          <t>Report Due</t>
        </is>
      </c>
      <c r="I4" s="10" t="inlineStr">
        <is>
          <t>Owner</t>
        </is>
      </c>
      <c r="J4" s="10" t="inlineStr">
        <is>
          <t>Notes</t>
        </is>
      </c>
    </row>
    <row r="5">
      <c r="A5" s="11" t="inlineStr">
        <is>
          <t>SAMPLE Bluebird Community Fdn (fake)</t>
        </is>
      </c>
      <c r="B5" s="11" t="inlineStr">
        <is>
          <t>Neighborhood Food Access</t>
        </is>
      </c>
      <c r="C5" s="12" t="n">
        <v>15000</v>
      </c>
      <c r="D5" s="12" t="n">
        <v>12000</v>
      </c>
      <c r="E5" s="13" t="n">
        <v>46402</v>
      </c>
      <c r="F5" s="13" t="n">
        <v>46446</v>
      </c>
      <c r="G5" s="14" t="inlineStr">
        <is>
          <t>Awarded</t>
        </is>
      </c>
      <c r="H5" s="13" t="n">
        <v>46736</v>
      </c>
      <c r="I5" s="11" t="inlineStr">
        <is>
          <t>Dana</t>
        </is>
      </c>
      <c r="J5" s="15" t="inlineStr">
        <is>
          <t>Sample row. Clear before use. Awarded $12k of $15k.</t>
        </is>
      </c>
    </row>
    <row r="6">
      <c r="A6" s="11" t="inlineStr">
        <is>
          <t>SAMPLE Riverbend Family Fund (fake)</t>
        </is>
      </c>
      <c r="B6" s="11" t="inlineStr">
        <is>
          <t>Pet Wellness Mini-Grant</t>
        </is>
      </c>
      <c r="C6" s="12" t="n">
        <v>5000</v>
      </c>
      <c r="D6" s="12" t="n"/>
      <c r="E6" s="13" t="n"/>
      <c r="F6" s="13" t="n">
        <v>46477</v>
      </c>
      <c r="G6" s="14" t="inlineStr">
        <is>
          <t>Submitted</t>
        </is>
      </c>
      <c r="H6" s="13" t="n"/>
      <c r="I6" s="11" t="inlineStr">
        <is>
          <t>Luis</t>
        </is>
      </c>
      <c r="J6" s="15" t="inlineStr">
        <is>
          <t>Sample row. Online portal, no LOI.</t>
        </is>
      </c>
    </row>
    <row r="7">
      <c r="A7" s="11" t="inlineStr">
        <is>
          <t>SAMPLE Prairie Arts Council (fake)</t>
        </is>
      </c>
      <c r="B7" s="11" t="inlineStr">
        <is>
          <t>Community Arts Program</t>
        </is>
      </c>
      <c r="C7" s="12" t="n">
        <v>10000</v>
      </c>
      <c r="D7" s="12" t="n">
        <v>0</v>
      </c>
      <c r="E7" s="13" t="n">
        <v>46419</v>
      </c>
      <c r="F7" s="13" t="n">
        <v>46461</v>
      </c>
      <c r="G7" s="14" t="inlineStr">
        <is>
          <t>Declined</t>
        </is>
      </c>
      <c r="H7" s="13" t="n"/>
      <c r="I7" s="11" t="inlineStr">
        <is>
          <t>Priya</t>
        </is>
      </c>
      <c r="J7" s="15" t="inlineStr">
        <is>
          <t>Sample row. Ask for reviewer feedback.</t>
        </is>
      </c>
    </row>
    <row r="8">
      <c r="A8" s="11" t="inlineStr">
        <is>
          <t>SAMPLE Oakridge Bank Trust (fake)</t>
        </is>
      </c>
      <c r="B8" s="11" t="inlineStr">
        <is>
          <t>General Operating Support</t>
        </is>
      </c>
      <c r="C8" s="12" t="n">
        <v>25000</v>
      </c>
      <c r="D8" s="12" t="n"/>
      <c r="E8" s="13" t="n">
        <v>46487</v>
      </c>
      <c r="F8" s="13" t="n">
        <v>46537</v>
      </c>
      <c r="G8" s="14" t="inlineStr">
        <is>
          <t>Drafting</t>
        </is>
      </c>
      <c r="H8" s="13" t="n"/>
      <c r="I8" s="11" t="inlineStr">
        <is>
          <t>Dana</t>
        </is>
      </c>
      <c r="J8" s="15" t="inlineStr">
        <is>
          <t>Sample row. Needs audited financials.</t>
        </is>
      </c>
    </row>
    <row r="9">
      <c r="A9" s="11" t="inlineStr">
        <is>
          <t>SAMPLE Cardinal Grocers Giving (fake)</t>
        </is>
      </c>
      <c r="B9" s="11" t="inlineStr">
        <is>
          <t>Hunger Relief Fund</t>
        </is>
      </c>
      <c r="C9" s="12" t="n">
        <v>7500</v>
      </c>
      <c r="D9" s="12" t="n">
        <v>7500</v>
      </c>
      <c r="E9" s="13" t="n"/>
      <c r="F9" s="13" t="n">
        <v>46407</v>
      </c>
      <c r="G9" s="14" t="inlineStr">
        <is>
          <t>Reporting</t>
        </is>
      </c>
      <c r="H9" s="13" t="n">
        <v>46588</v>
      </c>
      <c r="I9" s="11" t="inlineStr">
        <is>
          <t>Luis</t>
        </is>
      </c>
      <c r="J9" s="15" t="inlineStr">
        <is>
          <t>Sample row. 6-month report required.</t>
        </is>
      </c>
    </row>
    <row r="10">
      <c r="A10" s="11" t="n"/>
      <c r="B10" s="11" t="n"/>
      <c r="C10" s="12" t="n"/>
      <c r="D10" s="12" t="n"/>
      <c r="E10" s="13" t="n"/>
      <c r="F10" s="13" t="n"/>
      <c r="G10" s="14" t="n"/>
      <c r="H10" s="13" t="n"/>
      <c r="I10" s="11" t="n"/>
      <c r="J10" s="15" t="n"/>
    </row>
    <row r="11">
      <c r="A11" s="11" t="n"/>
      <c r="B11" s="11" t="n"/>
      <c r="C11" s="12" t="n"/>
      <c r="D11" s="12" t="n"/>
      <c r="E11" s="13" t="n"/>
      <c r="F11" s="13" t="n"/>
      <c r="G11" s="14" t="n"/>
      <c r="H11" s="13" t="n"/>
      <c r="I11" s="11" t="n"/>
      <c r="J11" s="15" t="n"/>
    </row>
    <row r="12">
      <c r="A12" s="11" t="n"/>
      <c r="B12" s="11" t="n"/>
      <c r="C12" s="12" t="n"/>
      <c r="D12" s="12" t="n"/>
      <c r="E12" s="13" t="n"/>
      <c r="F12" s="13" t="n"/>
      <c r="G12" s="14" t="n"/>
      <c r="H12" s="13" t="n"/>
      <c r="I12" s="11" t="n"/>
      <c r="J12" s="15" t="n"/>
    </row>
    <row r="13">
      <c r="A13" s="11" t="n"/>
      <c r="B13" s="11" t="n"/>
      <c r="C13" s="12" t="n"/>
      <c r="D13" s="12" t="n"/>
      <c r="E13" s="13" t="n"/>
      <c r="F13" s="13" t="n"/>
      <c r="G13" s="14" t="n"/>
      <c r="H13" s="13" t="n"/>
      <c r="I13" s="11" t="n"/>
      <c r="J13" s="15" t="n"/>
    </row>
    <row r="14">
      <c r="A14" s="11" t="n"/>
      <c r="B14" s="11" t="n"/>
      <c r="C14" s="12" t="n"/>
      <c r="D14" s="12" t="n"/>
      <c r="E14" s="13" t="n"/>
      <c r="F14" s="13" t="n"/>
      <c r="G14" s="14" t="n"/>
      <c r="H14" s="13" t="n"/>
      <c r="I14" s="11" t="n"/>
      <c r="J14" s="15" t="n"/>
    </row>
    <row r="15">
      <c r="A15" s="11" t="n"/>
      <c r="B15" s="11" t="n"/>
      <c r="C15" s="12" t="n"/>
      <c r="D15" s="12" t="n"/>
      <c r="E15" s="13" t="n"/>
      <c r="F15" s="13" t="n"/>
      <c r="G15" s="14" t="n"/>
      <c r="H15" s="13" t="n"/>
      <c r="I15" s="11" t="n"/>
      <c r="J15" s="15" t="n"/>
    </row>
    <row r="16">
      <c r="A16" s="11" t="n"/>
      <c r="B16" s="11" t="n"/>
      <c r="C16" s="12" t="n"/>
      <c r="D16" s="12" t="n"/>
      <c r="E16" s="13" t="n"/>
      <c r="F16" s="13" t="n"/>
      <c r="G16" s="14" t="n"/>
      <c r="H16" s="13" t="n"/>
      <c r="I16" s="11" t="n"/>
      <c r="J16" s="15" t="n"/>
    </row>
    <row r="17">
      <c r="A17" s="11" t="n"/>
      <c r="B17" s="11" t="n"/>
      <c r="C17" s="12" t="n"/>
      <c r="D17" s="12" t="n"/>
      <c r="E17" s="13" t="n"/>
      <c r="F17" s="13" t="n"/>
      <c r="G17" s="14" t="n"/>
      <c r="H17" s="13" t="n"/>
      <c r="I17" s="11" t="n"/>
      <c r="J17" s="15" t="n"/>
    </row>
    <row r="18">
      <c r="A18" s="11" t="n"/>
      <c r="B18" s="11" t="n"/>
      <c r="C18" s="12" t="n"/>
      <c r="D18" s="12" t="n"/>
      <c r="E18" s="13" t="n"/>
      <c r="F18" s="13" t="n"/>
      <c r="G18" s="14" t="n"/>
      <c r="H18" s="13" t="n"/>
      <c r="I18" s="11" t="n"/>
      <c r="J18" s="15" t="n"/>
    </row>
    <row r="19">
      <c r="A19" s="11" t="n"/>
      <c r="B19" s="11" t="n"/>
      <c r="C19" s="12" t="n"/>
      <c r="D19" s="12" t="n"/>
      <c r="E19" s="13" t="n"/>
      <c r="F19" s="13" t="n"/>
      <c r="G19" s="14" t="n"/>
      <c r="H19" s="13" t="n"/>
      <c r="I19" s="11" t="n"/>
      <c r="J19" s="15" t="n"/>
    </row>
    <row r="20">
      <c r="A20" s="11" t="n"/>
      <c r="B20" s="11" t="n"/>
      <c r="C20" s="12" t="n"/>
      <c r="D20" s="12" t="n"/>
      <c r="E20" s="13" t="n"/>
      <c r="F20" s="13" t="n"/>
      <c r="G20" s="14" t="n"/>
      <c r="H20" s="13" t="n"/>
      <c r="I20" s="11" t="n"/>
      <c r="J20" s="15" t="n"/>
    </row>
    <row r="21">
      <c r="A21" s="11" t="n"/>
      <c r="B21" s="11" t="n"/>
      <c r="C21" s="12" t="n"/>
      <c r="D21" s="12" t="n"/>
      <c r="E21" s="13" t="n"/>
      <c r="F21" s="13" t="n"/>
      <c r="G21" s="14" t="n"/>
      <c r="H21" s="13" t="n"/>
      <c r="I21" s="11" t="n"/>
      <c r="J21" s="15" t="n"/>
    </row>
    <row r="22">
      <c r="A22" s="11" t="n"/>
      <c r="B22" s="11" t="n"/>
      <c r="C22" s="12" t="n"/>
      <c r="D22" s="12" t="n"/>
      <c r="E22" s="13" t="n"/>
      <c r="F22" s="13" t="n"/>
      <c r="G22" s="14" t="n"/>
      <c r="H22" s="13" t="n"/>
      <c r="I22" s="11" t="n"/>
      <c r="J22" s="15" t="n"/>
    </row>
    <row r="23">
      <c r="A23" s="11" t="n"/>
      <c r="B23" s="11" t="n"/>
      <c r="C23" s="12" t="n"/>
      <c r="D23" s="12" t="n"/>
      <c r="E23" s="13" t="n"/>
      <c r="F23" s="13" t="n"/>
      <c r="G23" s="14" t="n"/>
      <c r="H23" s="13" t="n"/>
      <c r="I23" s="11" t="n"/>
      <c r="J23" s="15" t="n"/>
    </row>
    <row r="24">
      <c r="A24" s="11" t="n"/>
      <c r="B24" s="11" t="n"/>
      <c r="C24" s="12" t="n"/>
      <c r="D24" s="12" t="n"/>
      <c r="E24" s="13" t="n"/>
      <c r="F24" s="13" t="n"/>
      <c r="G24" s="14" t="n"/>
      <c r="H24" s="13" t="n"/>
      <c r="I24" s="11" t="n"/>
      <c r="J24" s="15" t="n"/>
    </row>
    <row r="25">
      <c r="A25" s="11" t="n"/>
      <c r="B25" s="11" t="n"/>
      <c r="C25" s="12" t="n"/>
      <c r="D25" s="12" t="n"/>
      <c r="E25" s="13" t="n"/>
      <c r="F25" s="13" t="n"/>
      <c r="G25" s="14" t="n"/>
      <c r="H25" s="13" t="n"/>
      <c r="I25" s="11" t="n"/>
      <c r="J25" s="15" t="n"/>
    </row>
    <row r="26">
      <c r="A26" s="11" t="n"/>
      <c r="B26" s="11" t="n"/>
      <c r="C26" s="12" t="n"/>
      <c r="D26" s="12" t="n"/>
      <c r="E26" s="13" t="n"/>
      <c r="F26" s="13" t="n"/>
      <c r="G26" s="14" t="n"/>
      <c r="H26" s="13" t="n"/>
      <c r="I26" s="11" t="n"/>
      <c r="J26" s="15" t="n"/>
    </row>
    <row r="27">
      <c r="A27" s="11" t="n"/>
      <c r="B27" s="11" t="n"/>
      <c r="C27" s="12" t="n"/>
      <c r="D27" s="12" t="n"/>
      <c r="E27" s="13" t="n"/>
      <c r="F27" s="13" t="n"/>
      <c r="G27" s="14" t="n"/>
      <c r="H27" s="13" t="n"/>
      <c r="I27" s="11" t="n"/>
      <c r="J27" s="15" t="n"/>
    </row>
    <row r="28">
      <c r="A28" s="11" t="n"/>
      <c r="B28" s="11" t="n"/>
      <c r="C28" s="12" t="n"/>
      <c r="D28" s="12" t="n"/>
      <c r="E28" s="13" t="n"/>
      <c r="F28" s="13" t="n"/>
      <c r="G28" s="14" t="n"/>
      <c r="H28" s="13" t="n"/>
      <c r="I28" s="11" t="n"/>
      <c r="J28" s="15" t="n"/>
    </row>
    <row r="29">
      <c r="A29" s="11" t="n"/>
      <c r="B29" s="11" t="n"/>
      <c r="C29" s="12" t="n"/>
      <c r="D29" s="12" t="n"/>
      <c r="E29" s="13" t="n"/>
      <c r="F29" s="13" t="n"/>
      <c r="G29" s="14" t="n"/>
      <c r="H29" s="13" t="n"/>
      <c r="I29" s="11" t="n"/>
      <c r="J29" s="15" t="n"/>
    </row>
    <row r="30">
      <c r="A30" s="11" t="n"/>
      <c r="B30" s="11" t="n"/>
      <c r="C30" s="12" t="n"/>
      <c r="D30" s="12" t="n"/>
      <c r="E30" s="13" t="n"/>
      <c r="F30" s="13" t="n"/>
      <c r="G30" s="14" t="n"/>
      <c r="H30" s="13" t="n"/>
      <c r="I30" s="11" t="n"/>
      <c r="J30" s="15" t="n"/>
    </row>
    <row r="31">
      <c r="A31" s="11" t="n"/>
      <c r="B31" s="11" t="n"/>
      <c r="C31" s="12" t="n"/>
      <c r="D31" s="12" t="n"/>
      <c r="E31" s="13" t="n"/>
      <c r="F31" s="13" t="n"/>
      <c r="G31" s="14" t="n"/>
      <c r="H31" s="13" t="n"/>
      <c r="I31" s="11" t="n"/>
      <c r="J31" s="15" t="n"/>
    </row>
    <row r="32">
      <c r="A32" s="11" t="n"/>
      <c r="B32" s="11" t="n"/>
      <c r="C32" s="12" t="n"/>
      <c r="D32" s="12" t="n"/>
      <c r="E32" s="13" t="n"/>
      <c r="F32" s="13" t="n"/>
      <c r="G32" s="14" t="n"/>
      <c r="H32" s="13" t="n"/>
      <c r="I32" s="11" t="n"/>
      <c r="J32" s="15" t="n"/>
    </row>
    <row r="33">
      <c r="A33" s="11" t="n"/>
      <c r="B33" s="11" t="n"/>
      <c r="C33" s="12" t="n"/>
      <c r="D33" s="12" t="n"/>
      <c r="E33" s="13" t="n"/>
      <c r="F33" s="13" t="n"/>
      <c r="G33" s="14" t="n"/>
      <c r="H33" s="13" t="n"/>
      <c r="I33" s="11" t="n"/>
      <c r="J33" s="15" t="n"/>
    </row>
    <row r="34">
      <c r="A34" s="11" t="n"/>
      <c r="B34" s="11" t="n"/>
      <c r="C34" s="12" t="n"/>
      <c r="D34" s="12" t="n"/>
      <c r="E34" s="13" t="n"/>
      <c r="F34" s="13" t="n"/>
      <c r="G34" s="14" t="n"/>
      <c r="H34" s="13" t="n"/>
      <c r="I34" s="11" t="n"/>
      <c r="J34" s="15" t="n"/>
    </row>
    <row r="35">
      <c r="A35" s="11" t="n"/>
      <c r="B35" s="11" t="n"/>
      <c r="C35" s="12" t="n"/>
      <c r="D35" s="12" t="n"/>
      <c r="E35" s="13" t="n"/>
      <c r="F35" s="13" t="n"/>
      <c r="G35" s="14" t="n"/>
      <c r="H35" s="13" t="n"/>
      <c r="I35" s="11" t="n"/>
      <c r="J35" s="15" t="n"/>
    </row>
    <row r="36">
      <c r="A36" s="11" t="n"/>
      <c r="B36" s="11" t="n"/>
      <c r="C36" s="12" t="n"/>
      <c r="D36" s="12" t="n"/>
      <c r="E36" s="13" t="n"/>
      <c r="F36" s="13" t="n"/>
      <c r="G36" s="14" t="n"/>
      <c r="H36" s="13" t="n"/>
      <c r="I36" s="11" t="n"/>
      <c r="J36" s="15" t="n"/>
    </row>
    <row r="37">
      <c r="A37" s="11" t="n"/>
      <c r="B37" s="11" t="n"/>
      <c r="C37" s="12" t="n"/>
      <c r="D37" s="12" t="n"/>
      <c r="E37" s="13" t="n"/>
      <c r="F37" s="13" t="n"/>
      <c r="G37" s="14" t="n"/>
      <c r="H37" s="13" t="n"/>
      <c r="I37" s="11" t="n"/>
      <c r="J37" s="15" t="n"/>
    </row>
    <row r="38">
      <c r="A38" s="11" t="n"/>
      <c r="B38" s="11" t="n"/>
      <c r="C38" s="12" t="n"/>
      <c r="D38" s="12" t="n"/>
      <c r="E38" s="13" t="n"/>
      <c r="F38" s="13" t="n"/>
      <c r="G38" s="14" t="n"/>
      <c r="H38" s="13" t="n"/>
      <c r="I38" s="11" t="n"/>
      <c r="J38" s="15" t="n"/>
    </row>
    <row r="39">
      <c r="A39" s="11" t="n"/>
      <c r="B39" s="11" t="n"/>
      <c r="C39" s="12" t="n"/>
      <c r="D39" s="12" t="n"/>
      <c r="E39" s="13" t="n"/>
      <c r="F39" s="13" t="n"/>
      <c r="G39" s="14" t="n"/>
      <c r="H39" s="13" t="n"/>
      <c r="I39" s="11" t="n"/>
      <c r="J39" s="15" t="n"/>
    </row>
    <row r="40">
      <c r="A40" s="11" t="n"/>
      <c r="B40" s="11" t="n"/>
      <c r="C40" s="12" t="n"/>
      <c r="D40" s="12" t="n"/>
      <c r="E40" s="13" t="n"/>
      <c r="F40" s="13" t="n"/>
      <c r="G40" s="14" t="n"/>
      <c r="H40" s="13" t="n"/>
      <c r="I40" s="11" t="n"/>
      <c r="J40" s="15" t="n"/>
    </row>
    <row r="41">
      <c r="A41" s="11" t="n"/>
      <c r="B41" s="11" t="n"/>
      <c r="C41" s="12" t="n"/>
      <c r="D41" s="12" t="n"/>
      <c r="E41" s="13" t="n"/>
      <c r="F41" s="13" t="n"/>
      <c r="G41" s="14" t="n"/>
      <c r="H41" s="13" t="n"/>
      <c r="I41" s="11" t="n"/>
      <c r="J41" s="15" t="n"/>
    </row>
    <row r="42">
      <c r="A42" s="11" t="n"/>
      <c r="B42" s="11" t="n"/>
      <c r="C42" s="12" t="n"/>
      <c r="D42" s="12" t="n"/>
      <c r="E42" s="13" t="n"/>
      <c r="F42" s="13" t="n"/>
      <c r="G42" s="14" t="n"/>
      <c r="H42" s="13" t="n"/>
      <c r="I42" s="11" t="n"/>
      <c r="J42" s="15" t="n"/>
    </row>
    <row r="43">
      <c r="A43" s="11" t="n"/>
      <c r="B43" s="11" t="n"/>
      <c r="C43" s="12" t="n"/>
      <c r="D43" s="12" t="n"/>
      <c r="E43" s="13" t="n"/>
      <c r="F43" s="13" t="n"/>
      <c r="G43" s="14" t="n"/>
      <c r="H43" s="13" t="n"/>
      <c r="I43" s="11" t="n"/>
      <c r="J43" s="15" t="n"/>
    </row>
    <row r="44">
      <c r="A44" s="11" t="n"/>
      <c r="B44" s="11" t="n"/>
      <c r="C44" s="12" t="n"/>
      <c r="D44" s="12" t="n"/>
      <c r="E44" s="13" t="n"/>
      <c r="F44" s="13" t="n"/>
      <c r="G44" s="14" t="n"/>
      <c r="H44" s="13" t="n"/>
      <c r="I44" s="11" t="n"/>
      <c r="J44" s="15" t="n"/>
    </row>
    <row r="45">
      <c r="A45" s="11" t="n"/>
      <c r="B45" s="11" t="n"/>
      <c r="C45" s="12" t="n"/>
      <c r="D45" s="12" t="n"/>
      <c r="E45" s="13" t="n"/>
      <c r="F45" s="13" t="n"/>
      <c r="G45" s="14" t="n"/>
      <c r="H45" s="13" t="n"/>
      <c r="I45" s="11" t="n"/>
      <c r="J45" s="15" t="n"/>
    </row>
    <row r="46">
      <c r="A46" s="11" t="n"/>
      <c r="B46" s="11" t="n"/>
      <c r="C46" s="12" t="n"/>
      <c r="D46" s="12" t="n"/>
      <c r="E46" s="13" t="n"/>
      <c r="F46" s="13" t="n"/>
      <c r="G46" s="14" t="n"/>
      <c r="H46" s="13" t="n"/>
      <c r="I46" s="11" t="n"/>
      <c r="J46" s="15" t="n"/>
    </row>
    <row r="47">
      <c r="A47" s="11" t="n"/>
      <c r="B47" s="11" t="n"/>
      <c r="C47" s="12" t="n"/>
      <c r="D47" s="12" t="n"/>
      <c r="E47" s="13" t="n"/>
      <c r="F47" s="13" t="n"/>
      <c r="G47" s="14" t="n"/>
      <c r="H47" s="13" t="n"/>
      <c r="I47" s="11" t="n"/>
      <c r="J47" s="15" t="n"/>
    </row>
    <row r="48">
      <c r="A48" s="11" t="n"/>
      <c r="B48" s="11" t="n"/>
      <c r="C48" s="12" t="n"/>
      <c r="D48" s="12" t="n"/>
      <c r="E48" s="13" t="n"/>
      <c r="F48" s="13" t="n"/>
      <c r="G48" s="14" t="n"/>
      <c r="H48" s="13" t="n"/>
      <c r="I48" s="11" t="n"/>
      <c r="J48" s="15" t="n"/>
    </row>
    <row r="49">
      <c r="A49" s="11" t="n"/>
      <c r="B49" s="11" t="n"/>
      <c r="C49" s="12" t="n"/>
      <c r="D49" s="12" t="n"/>
      <c r="E49" s="13" t="n"/>
      <c r="F49" s="13" t="n"/>
      <c r="G49" s="14" t="n"/>
      <c r="H49" s="13" t="n"/>
      <c r="I49" s="11" t="n"/>
      <c r="J49" s="15" t="n"/>
    </row>
    <row r="50">
      <c r="A50" s="11" t="n"/>
      <c r="B50" s="11" t="n"/>
      <c r="C50" s="12" t="n"/>
      <c r="D50" s="12" t="n"/>
      <c r="E50" s="13" t="n"/>
      <c r="F50" s="13" t="n"/>
      <c r="G50" s="14" t="n"/>
      <c r="H50" s="13" t="n"/>
      <c r="I50" s="11" t="n"/>
      <c r="J50" s="15" t="n"/>
    </row>
    <row r="51">
      <c r="A51" s="11" t="n"/>
      <c r="B51" s="11" t="n"/>
      <c r="C51" s="12" t="n"/>
      <c r="D51" s="12" t="n"/>
      <c r="E51" s="13" t="n"/>
      <c r="F51" s="13" t="n"/>
      <c r="G51" s="14" t="n"/>
      <c r="H51" s="13" t="n"/>
      <c r="I51" s="11" t="n"/>
      <c r="J51" s="15" t="n"/>
    </row>
    <row r="52">
      <c r="A52" s="11" t="n"/>
      <c r="B52" s="11" t="n"/>
      <c r="C52" s="12" t="n"/>
      <c r="D52" s="12" t="n"/>
      <c r="E52" s="13" t="n"/>
      <c r="F52" s="13" t="n"/>
      <c r="G52" s="14" t="n"/>
      <c r="H52" s="13" t="n"/>
      <c r="I52" s="11" t="n"/>
      <c r="J52" s="15" t="n"/>
    </row>
    <row r="53">
      <c r="A53" s="11" t="n"/>
      <c r="B53" s="11" t="n"/>
      <c r="C53" s="12" t="n"/>
      <c r="D53" s="12" t="n"/>
      <c r="E53" s="13" t="n"/>
      <c r="F53" s="13" t="n"/>
      <c r="G53" s="14" t="n"/>
      <c r="H53" s="13" t="n"/>
      <c r="I53" s="11" t="n"/>
      <c r="J53" s="15" t="n"/>
    </row>
    <row r="54">
      <c r="A54" s="11" t="n"/>
      <c r="B54" s="11" t="n"/>
      <c r="C54" s="12" t="n"/>
      <c r="D54" s="12" t="n"/>
      <c r="E54" s="13" t="n"/>
      <c r="F54" s="13" t="n"/>
      <c r="G54" s="14" t="n"/>
      <c r="H54" s="13" t="n"/>
      <c r="I54" s="11" t="n"/>
      <c r="J54" s="15" t="n"/>
    </row>
    <row r="55">
      <c r="A55" s="11" t="n"/>
      <c r="B55" s="11" t="n"/>
      <c r="C55" s="12" t="n"/>
      <c r="D55" s="12" t="n"/>
      <c r="E55" s="13" t="n"/>
      <c r="F55" s="13" t="n"/>
      <c r="G55" s="14" t="n"/>
      <c r="H55" s="13" t="n"/>
      <c r="I55" s="11" t="n"/>
      <c r="J55" s="15" t="n"/>
    </row>
    <row r="56">
      <c r="A56" s="11" t="n"/>
      <c r="B56" s="11" t="n"/>
      <c r="C56" s="12" t="n"/>
      <c r="D56" s="12" t="n"/>
      <c r="E56" s="13" t="n"/>
      <c r="F56" s="13" t="n"/>
      <c r="G56" s="14" t="n"/>
      <c r="H56" s="13" t="n"/>
      <c r="I56" s="11" t="n"/>
      <c r="J56" s="15" t="n"/>
    </row>
    <row r="57">
      <c r="A57" s="11" t="n"/>
      <c r="B57" s="11" t="n"/>
      <c r="C57" s="12" t="n"/>
      <c r="D57" s="12" t="n"/>
      <c r="E57" s="13" t="n"/>
      <c r="F57" s="13" t="n"/>
      <c r="G57" s="14" t="n"/>
      <c r="H57" s="13" t="n"/>
      <c r="I57" s="11" t="n"/>
      <c r="J57" s="15" t="n"/>
    </row>
    <row r="58">
      <c r="A58" s="11" t="n"/>
      <c r="B58" s="11" t="n"/>
      <c r="C58" s="12" t="n"/>
      <c r="D58" s="12" t="n"/>
      <c r="E58" s="13" t="n"/>
      <c r="F58" s="13" t="n"/>
      <c r="G58" s="14" t="n"/>
      <c r="H58" s="13" t="n"/>
      <c r="I58" s="11" t="n"/>
      <c r="J58" s="15" t="n"/>
    </row>
    <row r="59">
      <c r="A59" s="11" t="n"/>
      <c r="B59" s="11" t="n"/>
      <c r="C59" s="12" t="n"/>
      <c r="D59" s="12" t="n"/>
      <c r="E59" s="13" t="n"/>
      <c r="F59" s="13" t="n"/>
      <c r="G59" s="14" t="n"/>
      <c r="H59" s="13" t="n"/>
      <c r="I59" s="11" t="n"/>
      <c r="J59" s="15" t="n"/>
    </row>
    <row r="60">
      <c r="A60" s="11" t="n"/>
      <c r="B60" s="11" t="n"/>
      <c r="C60" s="12" t="n"/>
      <c r="D60" s="12" t="n"/>
      <c r="E60" s="13" t="n"/>
      <c r="F60" s="13" t="n"/>
      <c r="G60" s="14" t="n"/>
      <c r="H60" s="13" t="n"/>
      <c r="I60" s="11" t="n"/>
      <c r="J60" s="15" t="n"/>
    </row>
    <row r="61">
      <c r="A61" s="11" t="n"/>
      <c r="B61" s="11" t="n"/>
      <c r="C61" s="12" t="n"/>
      <c r="D61" s="12" t="n"/>
      <c r="E61" s="13" t="n"/>
      <c r="F61" s="13" t="n"/>
      <c r="G61" s="14" t="n"/>
      <c r="H61" s="13" t="n"/>
      <c r="I61" s="11" t="n"/>
      <c r="J61" s="15" t="n"/>
    </row>
    <row r="62">
      <c r="A62" s="11" t="n"/>
      <c r="B62" s="11" t="n"/>
      <c r="C62" s="12" t="n"/>
      <c r="D62" s="12" t="n"/>
      <c r="E62" s="13" t="n"/>
      <c r="F62" s="13" t="n"/>
      <c r="G62" s="14" t="n"/>
      <c r="H62" s="13" t="n"/>
      <c r="I62" s="11" t="n"/>
      <c r="J62" s="15" t="n"/>
    </row>
    <row r="63">
      <c r="A63" s="11" t="n"/>
      <c r="B63" s="11" t="n"/>
      <c r="C63" s="12" t="n"/>
      <c r="D63" s="12" t="n"/>
      <c r="E63" s="13" t="n"/>
      <c r="F63" s="13" t="n"/>
      <c r="G63" s="14" t="n"/>
      <c r="H63" s="13" t="n"/>
      <c r="I63" s="11" t="n"/>
      <c r="J63" s="15" t="n"/>
    </row>
    <row r="64">
      <c r="A64" s="11" t="n"/>
      <c r="B64" s="11" t="n"/>
      <c r="C64" s="12" t="n"/>
      <c r="D64" s="12" t="n"/>
      <c r="E64" s="13" t="n"/>
      <c r="F64" s="13" t="n"/>
      <c r="G64" s="14" t="n"/>
      <c r="H64" s="13" t="n"/>
      <c r="I64" s="11" t="n"/>
      <c r="J64" s="15" t="n"/>
    </row>
    <row r="65">
      <c r="A65" s="11" t="n"/>
      <c r="B65" s="11" t="n"/>
      <c r="C65" s="12" t="n"/>
      <c r="D65" s="12" t="n"/>
      <c r="E65" s="13" t="n"/>
      <c r="F65" s="13" t="n"/>
      <c r="G65" s="14" t="n"/>
      <c r="H65" s="13" t="n"/>
      <c r="I65" s="11" t="n"/>
      <c r="J65" s="15" t="n"/>
    </row>
    <row r="66">
      <c r="A66" s="11" t="n"/>
      <c r="B66" s="11" t="n"/>
      <c r="C66" s="12" t="n"/>
      <c r="D66" s="12" t="n"/>
      <c r="E66" s="13" t="n"/>
      <c r="F66" s="13" t="n"/>
      <c r="G66" s="14" t="n"/>
      <c r="H66" s="13" t="n"/>
      <c r="I66" s="11" t="n"/>
      <c r="J66" s="15" t="n"/>
    </row>
    <row r="67">
      <c r="A67" s="11" t="n"/>
      <c r="B67" s="11" t="n"/>
      <c r="C67" s="12" t="n"/>
      <c r="D67" s="12" t="n"/>
      <c r="E67" s="13" t="n"/>
      <c r="F67" s="13" t="n"/>
      <c r="G67" s="14" t="n"/>
      <c r="H67" s="13" t="n"/>
      <c r="I67" s="11" t="n"/>
      <c r="J67" s="15" t="n"/>
    </row>
    <row r="68">
      <c r="A68" s="11" t="n"/>
      <c r="B68" s="11" t="n"/>
      <c r="C68" s="12" t="n"/>
      <c r="D68" s="12" t="n"/>
      <c r="E68" s="13" t="n"/>
      <c r="F68" s="13" t="n"/>
      <c r="G68" s="14" t="n"/>
      <c r="H68" s="13" t="n"/>
      <c r="I68" s="11" t="n"/>
      <c r="J68" s="15" t="n"/>
    </row>
    <row r="69">
      <c r="A69" s="11" t="n"/>
      <c r="B69" s="11" t="n"/>
      <c r="C69" s="12" t="n"/>
      <c r="D69" s="12" t="n"/>
      <c r="E69" s="13" t="n"/>
      <c r="F69" s="13" t="n"/>
      <c r="G69" s="14" t="n"/>
      <c r="H69" s="13" t="n"/>
      <c r="I69" s="11" t="n"/>
      <c r="J69" s="15" t="n"/>
    </row>
    <row r="70">
      <c r="A70" s="11" t="n"/>
      <c r="B70" s="11" t="n"/>
      <c r="C70" s="12" t="n"/>
      <c r="D70" s="12" t="n"/>
      <c r="E70" s="13" t="n"/>
      <c r="F70" s="13" t="n"/>
      <c r="G70" s="14" t="n"/>
      <c r="H70" s="13" t="n"/>
      <c r="I70" s="11" t="n"/>
      <c r="J70" s="15" t="n"/>
    </row>
    <row r="71">
      <c r="A71" s="11" t="n"/>
      <c r="B71" s="11" t="n"/>
      <c r="C71" s="12" t="n"/>
      <c r="D71" s="12" t="n"/>
      <c r="E71" s="13" t="n"/>
      <c r="F71" s="13" t="n"/>
      <c r="G71" s="14" t="n"/>
      <c r="H71" s="13" t="n"/>
      <c r="I71" s="11" t="n"/>
      <c r="J71" s="15" t="n"/>
    </row>
    <row r="72">
      <c r="A72" s="11" t="n"/>
      <c r="B72" s="11" t="n"/>
      <c r="C72" s="12" t="n"/>
      <c r="D72" s="12" t="n"/>
      <c r="E72" s="13" t="n"/>
      <c r="F72" s="13" t="n"/>
      <c r="G72" s="14" t="n"/>
      <c r="H72" s="13" t="n"/>
      <c r="I72" s="11" t="n"/>
      <c r="J72" s="15" t="n"/>
    </row>
    <row r="73">
      <c r="A73" s="11" t="n"/>
      <c r="B73" s="11" t="n"/>
      <c r="C73" s="12" t="n"/>
      <c r="D73" s="12" t="n"/>
      <c r="E73" s="13" t="n"/>
      <c r="F73" s="13" t="n"/>
      <c r="G73" s="14" t="n"/>
      <c r="H73" s="13" t="n"/>
      <c r="I73" s="11" t="n"/>
      <c r="J73" s="15" t="n"/>
    </row>
    <row r="74">
      <c r="A74" s="11" t="n"/>
      <c r="B74" s="11" t="n"/>
      <c r="C74" s="12" t="n"/>
      <c r="D74" s="12" t="n"/>
      <c r="E74" s="13" t="n"/>
      <c r="F74" s="13" t="n"/>
      <c r="G74" s="14" t="n"/>
      <c r="H74" s="13" t="n"/>
      <c r="I74" s="11" t="n"/>
      <c r="J74" s="15" t="n"/>
    </row>
    <row r="75">
      <c r="A75" s="11" t="n"/>
      <c r="B75" s="11" t="n"/>
      <c r="C75" s="12" t="n"/>
      <c r="D75" s="12" t="n"/>
      <c r="E75" s="13" t="n"/>
      <c r="F75" s="13" t="n"/>
      <c r="G75" s="14" t="n"/>
      <c r="H75" s="13" t="n"/>
      <c r="I75" s="11" t="n"/>
      <c r="J75" s="15" t="n"/>
    </row>
    <row r="76">
      <c r="A76" s="11" t="n"/>
      <c r="B76" s="11" t="n"/>
      <c r="C76" s="12" t="n"/>
      <c r="D76" s="12" t="n"/>
      <c r="E76" s="13" t="n"/>
      <c r="F76" s="13" t="n"/>
      <c r="G76" s="14" t="n"/>
      <c r="H76" s="13" t="n"/>
      <c r="I76" s="11" t="n"/>
      <c r="J76" s="15" t="n"/>
    </row>
    <row r="77">
      <c r="A77" s="11" t="n"/>
      <c r="B77" s="11" t="n"/>
      <c r="C77" s="12" t="n"/>
      <c r="D77" s="12" t="n"/>
      <c r="E77" s="13" t="n"/>
      <c r="F77" s="13" t="n"/>
      <c r="G77" s="14" t="n"/>
      <c r="H77" s="13" t="n"/>
      <c r="I77" s="11" t="n"/>
      <c r="J77" s="15" t="n"/>
    </row>
    <row r="78">
      <c r="A78" s="11" t="n"/>
      <c r="B78" s="11" t="n"/>
      <c r="C78" s="12" t="n"/>
      <c r="D78" s="12" t="n"/>
      <c r="E78" s="13" t="n"/>
      <c r="F78" s="13" t="n"/>
      <c r="G78" s="14" t="n"/>
      <c r="H78" s="13" t="n"/>
      <c r="I78" s="11" t="n"/>
      <c r="J78" s="15" t="n"/>
    </row>
    <row r="79">
      <c r="A79" s="11" t="n"/>
      <c r="B79" s="11" t="n"/>
      <c r="C79" s="12" t="n"/>
      <c r="D79" s="12" t="n"/>
      <c r="E79" s="13" t="n"/>
      <c r="F79" s="13" t="n"/>
      <c r="G79" s="14" t="n"/>
      <c r="H79" s="13" t="n"/>
      <c r="I79" s="11" t="n"/>
      <c r="J79" s="15" t="n"/>
    </row>
    <row r="80">
      <c r="A80" s="11" t="n"/>
      <c r="B80" s="11" t="n"/>
      <c r="C80" s="12" t="n"/>
      <c r="D80" s="12" t="n"/>
      <c r="E80" s="13" t="n"/>
      <c r="F80" s="13" t="n"/>
      <c r="G80" s="14" t="n"/>
      <c r="H80" s="13" t="n"/>
      <c r="I80" s="11" t="n"/>
      <c r="J80" s="15" t="n"/>
    </row>
    <row r="81">
      <c r="A81" s="11" t="n"/>
      <c r="B81" s="11" t="n"/>
      <c r="C81" s="12" t="n"/>
      <c r="D81" s="12" t="n"/>
      <c r="E81" s="13" t="n"/>
      <c r="F81" s="13" t="n"/>
      <c r="G81" s="14" t="n"/>
      <c r="H81" s="13" t="n"/>
      <c r="I81" s="11" t="n"/>
      <c r="J81" s="15" t="n"/>
    </row>
    <row r="82">
      <c r="A82" s="11" t="n"/>
      <c r="B82" s="11" t="n"/>
      <c r="C82" s="12" t="n"/>
      <c r="D82" s="12" t="n"/>
      <c r="E82" s="13" t="n"/>
      <c r="F82" s="13" t="n"/>
      <c r="G82" s="14" t="n"/>
      <c r="H82" s="13" t="n"/>
      <c r="I82" s="11" t="n"/>
      <c r="J82" s="15" t="n"/>
    </row>
    <row r="83">
      <c r="A83" s="11" t="n"/>
      <c r="B83" s="11" t="n"/>
      <c r="C83" s="12" t="n"/>
      <c r="D83" s="12" t="n"/>
      <c r="E83" s="13" t="n"/>
      <c r="F83" s="13" t="n"/>
      <c r="G83" s="14" t="n"/>
      <c r="H83" s="13" t="n"/>
      <c r="I83" s="11" t="n"/>
      <c r="J83" s="15" t="n"/>
    </row>
    <row r="84">
      <c r="A84" s="11" t="n"/>
      <c r="B84" s="11" t="n"/>
      <c r="C84" s="12" t="n"/>
      <c r="D84" s="12" t="n"/>
      <c r="E84" s="13" t="n"/>
      <c r="F84" s="13" t="n"/>
      <c r="G84" s="14" t="n"/>
      <c r="H84" s="13" t="n"/>
      <c r="I84" s="11" t="n"/>
      <c r="J84" s="15" t="n"/>
    </row>
    <row r="85">
      <c r="A85" s="11" t="n"/>
      <c r="B85" s="11" t="n"/>
      <c r="C85" s="12" t="n"/>
      <c r="D85" s="12" t="n"/>
      <c r="E85" s="13" t="n"/>
      <c r="F85" s="13" t="n"/>
      <c r="G85" s="14" t="n"/>
      <c r="H85" s="13" t="n"/>
      <c r="I85" s="11" t="n"/>
      <c r="J85" s="15" t="n"/>
    </row>
    <row r="86">
      <c r="A86" s="11" t="n"/>
      <c r="B86" s="11" t="n"/>
      <c r="C86" s="12" t="n"/>
      <c r="D86" s="12" t="n"/>
      <c r="E86" s="13" t="n"/>
      <c r="F86" s="13" t="n"/>
      <c r="G86" s="14" t="n"/>
      <c r="H86" s="13" t="n"/>
      <c r="I86" s="11" t="n"/>
      <c r="J86" s="15" t="n"/>
    </row>
    <row r="87">
      <c r="A87" s="11" t="n"/>
      <c r="B87" s="11" t="n"/>
      <c r="C87" s="12" t="n"/>
      <c r="D87" s="12" t="n"/>
      <c r="E87" s="13" t="n"/>
      <c r="F87" s="13" t="n"/>
      <c r="G87" s="14" t="n"/>
      <c r="H87" s="13" t="n"/>
      <c r="I87" s="11" t="n"/>
      <c r="J87" s="15" t="n"/>
    </row>
    <row r="88">
      <c r="A88" s="11" t="n"/>
      <c r="B88" s="11" t="n"/>
      <c r="C88" s="12" t="n"/>
      <c r="D88" s="12" t="n"/>
      <c r="E88" s="13" t="n"/>
      <c r="F88" s="13" t="n"/>
      <c r="G88" s="14" t="n"/>
      <c r="H88" s="13" t="n"/>
      <c r="I88" s="11" t="n"/>
      <c r="J88" s="15" t="n"/>
    </row>
    <row r="89">
      <c r="A89" s="11" t="n"/>
      <c r="B89" s="11" t="n"/>
      <c r="C89" s="12" t="n"/>
      <c r="D89" s="12" t="n"/>
      <c r="E89" s="13" t="n"/>
      <c r="F89" s="13" t="n"/>
      <c r="G89" s="14" t="n"/>
      <c r="H89" s="13" t="n"/>
      <c r="I89" s="11" t="n"/>
      <c r="J89" s="15" t="n"/>
    </row>
    <row r="90">
      <c r="A90" s="11" t="n"/>
      <c r="B90" s="11" t="n"/>
      <c r="C90" s="12" t="n"/>
      <c r="D90" s="12" t="n"/>
      <c r="E90" s="13" t="n"/>
      <c r="F90" s="13" t="n"/>
      <c r="G90" s="14" t="n"/>
      <c r="H90" s="13" t="n"/>
      <c r="I90" s="11" t="n"/>
      <c r="J90" s="15" t="n"/>
    </row>
    <row r="91">
      <c r="A91" s="11" t="n"/>
      <c r="B91" s="11" t="n"/>
      <c r="C91" s="12" t="n"/>
      <c r="D91" s="12" t="n"/>
      <c r="E91" s="13" t="n"/>
      <c r="F91" s="13" t="n"/>
      <c r="G91" s="14" t="n"/>
      <c r="H91" s="13" t="n"/>
      <c r="I91" s="11" t="n"/>
      <c r="J91" s="15" t="n"/>
    </row>
    <row r="92">
      <c r="A92" s="11" t="n"/>
      <c r="B92" s="11" t="n"/>
      <c r="C92" s="12" t="n"/>
      <c r="D92" s="12" t="n"/>
      <c r="E92" s="13" t="n"/>
      <c r="F92" s="13" t="n"/>
      <c r="G92" s="14" t="n"/>
      <c r="H92" s="13" t="n"/>
      <c r="I92" s="11" t="n"/>
      <c r="J92" s="15" t="n"/>
    </row>
    <row r="93">
      <c r="A93" s="11" t="n"/>
      <c r="B93" s="11" t="n"/>
      <c r="C93" s="12" t="n"/>
      <c r="D93" s="12" t="n"/>
      <c r="E93" s="13" t="n"/>
      <c r="F93" s="13" t="n"/>
      <c r="G93" s="14" t="n"/>
      <c r="H93" s="13" t="n"/>
      <c r="I93" s="11" t="n"/>
      <c r="J93" s="15" t="n"/>
    </row>
    <row r="94">
      <c r="A94" s="11" t="n"/>
      <c r="B94" s="11" t="n"/>
      <c r="C94" s="12" t="n"/>
      <c r="D94" s="12" t="n"/>
      <c r="E94" s="13" t="n"/>
      <c r="F94" s="13" t="n"/>
      <c r="G94" s="14" t="n"/>
      <c r="H94" s="13" t="n"/>
      <c r="I94" s="11" t="n"/>
      <c r="J94" s="15" t="n"/>
    </row>
    <row r="95">
      <c r="A95" s="11" t="n"/>
      <c r="B95" s="11" t="n"/>
      <c r="C95" s="12" t="n"/>
      <c r="D95" s="12" t="n"/>
      <c r="E95" s="13" t="n"/>
      <c r="F95" s="13" t="n"/>
      <c r="G95" s="14" t="n"/>
      <c r="H95" s="13" t="n"/>
      <c r="I95" s="11" t="n"/>
      <c r="J95" s="15" t="n"/>
    </row>
    <row r="96">
      <c r="A96" s="11" t="n"/>
      <c r="B96" s="11" t="n"/>
      <c r="C96" s="12" t="n"/>
      <c r="D96" s="12" t="n"/>
      <c r="E96" s="13" t="n"/>
      <c r="F96" s="13" t="n"/>
      <c r="G96" s="14" t="n"/>
      <c r="H96" s="13" t="n"/>
      <c r="I96" s="11" t="n"/>
      <c r="J96" s="15" t="n"/>
    </row>
    <row r="97">
      <c r="A97" s="11" t="n"/>
      <c r="B97" s="11" t="n"/>
      <c r="C97" s="12" t="n"/>
      <c r="D97" s="12" t="n"/>
      <c r="E97" s="13" t="n"/>
      <c r="F97" s="13" t="n"/>
      <c r="G97" s="14" t="n"/>
      <c r="H97" s="13" t="n"/>
      <c r="I97" s="11" t="n"/>
      <c r="J97" s="15" t="n"/>
    </row>
    <row r="98">
      <c r="A98" s="11" t="n"/>
      <c r="B98" s="11" t="n"/>
      <c r="C98" s="12" t="n"/>
      <c r="D98" s="12" t="n"/>
      <c r="E98" s="13" t="n"/>
      <c r="F98" s="13" t="n"/>
      <c r="G98" s="14" t="n"/>
      <c r="H98" s="13" t="n"/>
      <c r="I98" s="11" t="n"/>
      <c r="J98" s="15" t="n"/>
    </row>
    <row r="99">
      <c r="A99" s="11" t="n"/>
      <c r="B99" s="11" t="n"/>
      <c r="C99" s="12" t="n"/>
      <c r="D99" s="12" t="n"/>
      <c r="E99" s="13" t="n"/>
      <c r="F99" s="13" t="n"/>
      <c r="G99" s="14" t="n"/>
      <c r="H99" s="13" t="n"/>
      <c r="I99" s="11" t="n"/>
      <c r="J99" s="15" t="n"/>
    </row>
    <row r="100">
      <c r="A100" s="11" t="n"/>
      <c r="B100" s="11" t="n"/>
      <c r="C100" s="12" t="n"/>
      <c r="D100" s="12" t="n"/>
      <c r="E100" s="13" t="n"/>
      <c r="F100" s="13" t="n"/>
      <c r="G100" s="14" t="n"/>
      <c r="H100" s="13" t="n"/>
      <c r="I100" s="11" t="n"/>
      <c r="J100" s="15" t="n"/>
    </row>
    <row r="101">
      <c r="A101" s="11" t="n"/>
      <c r="B101" s="11" t="n"/>
      <c r="C101" s="12" t="n"/>
      <c r="D101" s="12" t="n"/>
      <c r="E101" s="13" t="n"/>
      <c r="F101" s="13" t="n"/>
      <c r="G101" s="14" t="n"/>
      <c r="H101" s="13" t="n"/>
      <c r="I101" s="11" t="n"/>
      <c r="J101" s="15" t="n"/>
    </row>
    <row r="102">
      <c r="A102" s="11" t="n"/>
      <c r="B102" s="11" t="n"/>
      <c r="C102" s="12" t="n"/>
      <c r="D102" s="12" t="n"/>
      <c r="E102" s="13" t="n"/>
      <c r="F102" s="13" t="n"/>
      <c r="G102" s="14" t="n"/>
      <c r="H102" s="13" t="n"/>
      <c r="I102" s="11" t="n"/>
      <c r="J102" s="15" t="n"/>
    </row>
    <row r="103">
      <c r="A103" s="11" t="n"/>
      <c r="B103" s="11" t="n"/>
      <c r="C103" s="12" t="n"/>
      <c r="D103" s="12" t="n"/>
      <c r="E103" s="13" t="n"/>
      <c r="F103" s="13" t="n"/>
      <c r="G103" s="14" t="n"/>
      <c r="H103" s="13" t="n"/>
      <c r="I103" s="11" t="n"/>
      <c r="J103" s="15" t="n"/>
    </row>
    <row r="104">
      <c r="A104" s="11" t="n"/>
      <c r="B104" s="11" t="n"/>
      <c r="C104" s="12" t="n"/>
      <c r="D104" s="12" t="n"/>
      <c r="E104" s="13" t="n"/>
      <c r="F104" s="13" t="n"/>
      <c r="G104" s="14" t="n"/>
      <c r="H104" s="13" t="n"/>
      <c r="I104" s="11" t="n"/>
      <c r="J104" s="15" t="n"/>
    </row>
    <row r="105">
      <c r="A105" s="11" t="n"/>
      <c r="B105" s="11" t="n"/>
      <c r="C105" s="12" t="n"/>
      <c r="D105" s="12" t="n"/>
      <c r="E105" s="13" t="n"/>
      <c r="F105" s="13" t="n"/>
      <c r="G105" s="14" t="n"/>
      <c r="H105" s="13" t="n"/>
      <c r="I105" s="11" t="n"/>
      <c r="J105" s="15" t="n"/>
    </row>
    <row r="106">
      <c r="A106" s="11" t="n"/>
      <c r="B106" s="11" t="n"/>
      <c r="C106" s="12" t="n"/>
      <c r="D106" s="12" t="n"/>
      <c r="E106" s="13" t="n"/>
      <c r="F106" s="13" t="n"/>
      <c r="G106" s="14" t="n"/>
      <c r="H106" s="13" t="n"/>
      <c r="I106" s="11" t="n"/>
      <c r="J106" s="15" t="n"/>
    </row>
    <row r="107">
      <c r="A107" s="11" t="n"/>
      <c r="B107" s="11" t="n"/>
      <c r="C107" s="12" t="n"/>
      <c r="D107" s="12" t="n"/>
      <c r="E107" s="13" t="n"/>
      <c r="F107" s="13" t="n"/>
      <c r="G107" s="14" t="n"/>
      <c r="H107" s="13" t="n"/>
      <c r="I107" s="11" t="n"/>
      <c r="J107" s="15" t="n"/>
    </row>
    <row r="108">
      <c r="A108" s="11" t="n"/>
      <c r="B108" s="11" t="n"/>
      <c r="C108" s="12" t="n"/>
      <c r="D108" s="12" t="n"/>
      <c r="E108" s="13" t="n"/>
      <c r="F108" s="13" t="n"/>
      <c r="G108" s="14" t="n"/>
      <c r="H108" s="13" t="n"/>
      <c r="I108" s="11" t="n"/>
      <c r="J108" s="15" t="n"/>
    </row>
    <row r="109">
      <c r="A109" s="11" t="n"/>
      <c r="B109" s="11" t="n"/>
      <c r="C109" s="12" t="n"/>
      <c r="D109" s="12" t="n"/>
      <c r="E109" s="13" t="n"/>
      <c r="F109" s="13" t="n"/>
      <c r="G109" s="14" t="n"/>
      <c r="H109" s="13" t="n"/>
      <c r="I109" s="11" t="n"/>
      <c r="J109" s="15" t="n"/>
    </row>
    <row r="110">
      <c r="A110" s="11" t="n"/>
      <c r="B110" s="11" t="n"/>
      <c r="C110" s="12" t="n"/>
      <c r="D110" s="12" t="n"/>
      <c r="E110" s="13" t="n"/>
      <c r="F110" s="13" t="n"/>
      <c r="G110" s="14" t="n"/>
      <c r="H110" s="13" t="n"/>
      <c r="I110" s="11" t="n"/>
      <c r="J110" s="15" t="n"/>
    </row>
    <row r="111">
      <c r="A111" s="11" t="n"/>
      <c r="B111" s="11" t="n"/>
      <c r="C111" s="12" t="n"/>
      <c r="D111" s="12" t="n"/>
      <c r="E111" s="13" t="n"/>
      <c r="F111" s="13" t="n"/>
      <c r="G111" s="14" t="n"/>
      <c r="H111" s="13" t="n"/>
      <c r="I111" s="11" t="n"/>
      <c r="J111" s="15" t="n"/>
    </row>
    <row r="112">
      <c r="A112" s="11" t="n"/>
      <c r="B112" s="11" t="n"/>
      <c r="C112" s="12" t="n"/>
      <c r="D112" s="12" t="n"/>
      <c r="E112" s="13" t="n"/>
      <c r="F112" s="13" t="n"/>
      <c r="G112" s="14" t="n"/>
      <c r="H112" s="13" t="n"/>
      <c r="I112" s="11" t="n"/>
      <c r="J112" s="15" t="n"/>
    </row>
    <row r="113">
      <c r="A113" s="11" t="n"/>
      <c r="B113" s="11" t="n"/>
      <c r="C113" s="12" t="n"/>
      <c r="D113" s="12" t="n"/>
      <c r="E113" s="13" t="n"/>
      <c r="F113" s="13" t="n"/>
      <c r="G113" s="14" t="n"/>
      <c r="H113" s="13" t="n"/>
      <c r="I113" s="11" t="n"/>
      <c r="J113" s="15" t="n"/>
    </row>
    <row r="114">
      <c r="A114" s="11" t="n"/>
      <c r="B114" s="11" t="n"/>
      <c r="C114" s="12" t="n"/>
      <c r="D114" s="12" t="n"/>
      <c r="E114" s="13" t="n"/>
      <c r="F114" s="13" t="n"/>
      <c r="G114" s="14" t="n"/>
      <c r="H114" s="13" t="n"/>
      <c r="I114" s="11" t="n"/>
      <c r="J114" s="15" t="n"/>
    </row>
    <row r="115">
      <c r="A115" s="11" t="n"/>
      <c r="B115" s="11" t="n"/>
      <c r="C115" s="12" t="n"/>
      <c r="D115" s="12" t="n"/>
      <c r="E115" s="13" t="n"/>
      <c r="F115" s="13" t="n"/>
      <c r="G115" s="14" t="n"/>
      <c r="H115" s="13" t="n"/>
      <c r="I115" s="11" t="n"/>
      <c r="J115" s="15" t="n"/>
    </row>
    <row r="116">
      <c r="A116" s="11" t="n"/>
      <c r="B116" s="11" t="n"/>
      <c r="C116" s="12" t="n"/>
      <c r="D116" s="12" t="n"/>
      <c r="E116" s="13" t="n"/>
      <c r="F116" s="13" t="n"/>
      <c r="G116" s="14" t="n"/>
      <c r="H116" s="13" t="n"/>
      <c r="I116" s="11" t="n"/>
      <c r="J116" s="15" t="n"/>
    </row>
    <row r="117">
      <c r="A117" s="11" t="n"/>
      <c r="B117" s="11" t="n"/>
      <c r="C117" s="12" t="n"/>
      <c r="D117" s="12" t="n"/>
      <c r="E117" s="13" t="n"/>
      <c r="F117" s="13" t="n"/>
      <c r="G117" s="14" t="n"/>
      <c r="H117" s="13" t="n"/>
      <c r="I117" s="11" t="n"/>
      <c r="J117" s="15" t="n"/>
    </row>
    <row r="118">
      <c r="A118" s="11" t="n"/>
      <c r="B118" s="11" t="n"/>
      <c r="C118" s="12" t="n"/>
      <c r="D118" s="12" t="n"/>
      <c r="E118" s="13" t="n"/>
      <c r="F118" s="13" t="n"/>
      <c r="G118" s="14" t="n"/>
      <c r="H118" s="13" t="n"/>
      <c r="I118" s="11" t="n"/>
      <c r="J118" s="15" t="n"/>
    </row>
    <row r="119">
      <c r="A119" s="11" t="n"/>
      <c r="B119" s="11" t="n"/>
      <c r="C119" s="12" t="n"/>
      <c r="D119" s="12" t="n"/>
      <c r="E119" s="13" t="n"/>
      <c r="F119" s="13" t="n"/>
      <c r="G119" s="14" t="n"/>
      <c r="H119" s="13" t="n"/>
      <c r="I119" s="11" t="n"/>
      <c r="J119" s="15" t="n"/>
    </row>
    <row r="120">
      <c r="A120" s="11" t="n"/>
      <c r="B120" s="11" t="n"/>
      <c r="C120" s="12" t="n"/>
      <c r="D120" s="12" t="n"/>
      <c r="E120" s="13" t="n"/>
      <c r="F120" s="13" t="n"/>
      <c r="G120" s="14" t="n"/>
      <c r="H120" s="13" t="n"/>
      <c r="I120" s="11" t="n"/>
      <c r="J120" s="15" t="n"/>
    </row>
    <row r="121">
      <c r="A121" s="11" t="n"/>
      <c r="B121" s="11" t="n"/>
      <c r="C121" s="12" t="n"/>
      <c r="D121" s="12" t="n"/>
      <c r="E121" s="13" t="n"/>
      <c r="F121" s="13" t="n"/>
      <c r="G121" s="14" t="n"/>
      <c r="H121" s="13" t="n"/>
      <c r="I121" s="11" t="n"/>
      <c r="J121" s="15" t="n"/>
    </row>
    <row r="122">
      <c r="A122" s="11" t="n"/>
      <c r="B122" s="11" t="n"/>
      <c r="C122" s="12" t="n"/>
      <c r="D122" s="12" t="n"/>
      <c r="E122" s="13" t="n"/>
      <c r="F122" s="13" t="n"/>
      <c r="G122" s="14" t="n"/>
      <c r="H122" s="13" t="n"/>
      <c r="I122" s="11" t="n"/>
      <c r="J122" s="15" t="n"/>
    </row>
    <row r="123">
      <c r="A123" s="11" t="n"/>
      <c r="B123" s="11" t="n"/>
      <c r="C123" s="12" t="n"/>
      <c r="D123" s="12" t="n"/>
      <c r="E123" s="13" t="n"/>
      <c r="F123" s="13" t="n"/>
      <c r="G123" s="14" t="n"/>
      <c r="H123" s="13" t="n"/>
      <c r="I123" s="11" t="n"/>
      <c r="J123" s="15" t="n"/>
    </row>
    <row r="124">
      <c r="A124" s="11" t="n"/>
      <c r="B124" s="11" t="n"/>
      <c r="C124" s="12" t="n"/>
      <c r="D124" s="12" t="n"/>
      <c r="E124" s="13" t="n"/>
      <c r="F124" s="13" t="n"/>
      <c r="G124" s="14" t="n"/>
      <c r="H124" s="13" t="n"/>
      <c r="I124" s="11" t="n"/>
      <c r="J124" s="15" t="n"/>
    </row>
    <row r="125">
      <c r="A125" s="11" t="n"/>
      <c r="B125" s="11" t="n"/>
      <c r="C125" s="12" t="n"/>
      <c r="D125" s="12" t="n"/>
      <c r="E125" s="13" t="n"/>
      <c r="F125" s="13" t="n"/>
      <c r="G125" s="14" t="n"/>
      <c r="H125" s="13" t="n"/>
      <c r="I125" s="11" t="n"/>
      <c r="J125" s="15" t="n"/>
    </row>
    <row r="126">
      <c r="A126" s="11" t="n"/>
      <c r="B126" s="11" t="n"/>
      <c r="C126" s="12" t="n"/>
      <c r="D126" s="12" t="n"/>
      <c r="E126" s="13" t="n"/>
      <c r="F126" s="13" t="n"/>
      <c r="G126" s="14" t="n"/>
      <c r="H126" s="13" t="n"/>
      <c r="I126" s="11" t="n"/>
      <c r="J126" s="15" t="n"/>
    </row>
    <row r="127">
      <c r="A127" s="11" t="n"/>
      <c r="B127" s="11" t="n"/>
      <c r="C127" s="12" t="n"/>
      <c r="D127" s="12" t="n"/>
      <c r="E127" s="13" t="n"/>
      <c r="F127" s="13" t="n"/>
      <c r="G127" s="14" t="n"/>
      <c r="H127" s="13" t="n"/>
      <c r="I127" s="11" t="n"/>
      <c r="J127" s="15" t="n"/>
    </row>
    <row r="128">
      <c r="A128" s="11" t="n"/>
      <c r="B128" s="11" t="n"/>
      <c r="C128" s="12" t="n"/>
      <c r="D128" s="12" t="n"/>
      <c r="E128" s="13" t="n"/>
      <c r="F128" s="13" t="n"/>
      <c r="G128" s="14" t="n"/>
      <c r="H128" s="13" t="n"/>
      <c r="I128" s="11" t="n"/>
      <c r="J128" s="15" t="n"/>
    </row>
    <row r="129">
      <c r="A129" s="11" t="n"/>
      <c r="B129" s="11" t="n"/>
      <c r="C129" s="12" t="n"/>
      <c r="D129" s="12" t="n"/>
      <c r="E129" s="13" t="n"/>
      <c r="F129" s="13" t="n"/>
      <c r="G129" s="14" t="n"/>
      <c r="H129" s="13" t="n"/>
      <c r="I129" s="11" t="n"/>
      <c r="J129" s="15" t="n"/>
    </row>
    <row r="130">
      <c r="A130" s="11" t="n"/>
      <c r="B130" s="11" t="n"/>
      <c r="C130" s="12" t="n"/>
      <c r="D130" s="12" t="n"/>
      <c r="E130" s="13" t="n"/>
      <c r="F130" s="13" t="n"/>
      <c r="G130" s="14" t="n"/>
      <c r="H130" s="13" t="n"/>
      <c r="I130" s="11" t="n"/>
      <c r="J130" s="15" t="n"/>
    </row>
    <row r="131">
      <c r="A131" s="11" t="n"/>
      <c r="B131" s="11" t="n"/>
      <c r="C131" s="12" t="n"/>
      <c r="D131" s="12" t="n"/>
      <c r="E131" s="13" t="n"/>
      <c r="F131" s="13" t="n"/>
      <c r="G131" s="14" t="n"/>
      <c r="H131" s="13" t="n"/>
      <c r="I131" s="11" t="n"/>
      <c r="J131" s="15" t="n"/>
    </row>
    <row r="132">
      <c r="A132" s="11" t="n"/>
      <c r="B132" s="11" t="n"/>
      <c r="C132" s="12" t="n"/>
      <c r="D132" s="12" t="n"/>
      <c r="E132" s="13" t="n"/>
      <c r="F132" s="13" t="n"/>
      <c r="G132" s="14" t="n"/>
      <c r="H132" s="13" t="n"/>
      <c r="I132" s="11" t="n"/>
      <c r="J132" s="15" t="n"/>
    </row>
    <row r="133">
      <c r="A133" s="11" t="n"/>
      <c r="B133" s="11" t="n"/>
      <c r="C133" s="12" t="n"/>
      <c r="D133" s="12" t="n"/>
      <c r="E133" s="13" t="n"/>
      <c r="F133" s="13" t="n"/>
      <c r="G133" s="14" t="n"/>
      <c r="H133" s="13" t="n"/>
      <c r="I133" s="11" t="n"/>
      <c r="J133" s="15" t="n"/>
    </row>
    <row r="134">
      <c r="A134" s="11" t="n"/>
      <c r="B134" s="11" t="n"/>
      <c r="C134" s="12" t="n"/>
      <c r="D134" s="12" t="n"/>
      <c r="E134" s="13" t="n"/>
      <c r="F134" s="13" t="n"/>
      <c r="G134" s="14" t="n"/>
      <c r="H134" s="13" t="n"/>
      <c r="I134" s="11" t="n"/>
      <c r="J134" s="15" t="n"/>
    </row>
    <row r="135">
      <c r="A135" s="11" t="n"/>
      <c r="B135" s="11" t="n"/>
      <c r="C135" s="12" t="n"/>
      <c r="D135" s="12" t="n"/>
      <c r="E135" s="13" t="n"/>
      <c r="F135" s="13" t="n"/>
      <c r="G135" s="14" t="n"/>
      <c r="H135" s="13" t="n"/>
      <c r="I135" s="11" t="n"/>
      <c r="J135" s="15" t="n"/>
    </row>
    <row r="136">
      <c r="A136" s="11" t="n"/>
      <c r="B136" s="11" t="n"/>
      <c r="C136" s="12" t="n"/>
      <c r="D136" s="12" t="n"/>
      <c r="E136" s="13" t="n"/>
      <c r="F136" s="13" t="n"/>
      <c r="G136" s="14" t="n"/>
      <c r="H136" s="13" t="n"/>
      <c r="I136" s="11" t="n"/>
      <c r="J136" s="15" t="n"/>
    </row>
    <row r="137">
      <c r="A137" s="11" t="n"/>
      <c r="B137" s="11" t="n"/>
      <c r="C137" s="12" t="n"/>
      <c r="D137" s="12" t="n"/>
      <c r="E137" s="13" t="n"/>
      <c r="F137" s="13" t="n"/>
      <c r="G137" s="14" t="n"/>
      <c r="H137" s="13" t="n"/>
      <c r="I137" s="11" t="n"/>
      <c r="J137" s="15" t="n"/>
    </row>
    <row r="138">
      <c r="A138" s="11" t="n"/>
      <c r="B138" s="11" t="n"/>
      <c r="C138" s="12" t="n"/>
      <c r="D138" s="12" t="n"/>
      <c r="E138" s="13" t="n"/>
      <c r="F138" s="13" t="n"/>
      <c r="G138" s="14" t="n"/>
      <c r="H138" s="13" t="n"/>
      <c r="I138" s="11" t="n"/>
      <c r="J138" s="15" t="n"/>
    </row>
    <row r="139">
      <c r="A139" s="11" t="n"/>
      <c r="B139" s="11" t="n"/>
      <c r="C139" s="12" t="n"/>
      <c r="D139" s="12" t="n"/>
      <c r="E139" s="13" t="n"/>
      <c r="F139" s="13" t="n"/>
      <c r="G139" s="14" t="n"/>
      <c r="H139" s="13" t="n"/>
      <c r="I139" s="11" t="n"/>
      <c r="J139" s="15" t="n"/>
    </row>
    <row r="140">
      <c r="A140" s="11" t="n"/>
      <c r="B140" s="11" t="n"/>
      <c r="C140" s="12" t="n"/>
      <c r="D140" s="12" t="n"/>
      <c r="E140" s="13" t="n"/>
      <c r="F140" s="13" t="n"/>
      <c r="G140" s="14" t="n"/>
      <c r="H140" s="13" t="n"/>
      <c r="I140" s="11" t="n"/>
      <c r="J140" s="15" t="n"/>
    </row>
    <row r="141">
      <c r="A141" s="11" t="n"/>
      <c r="B141" s="11" t="n"/>
      <c r="C141" s="12" t="n"/>
      <c r="D141" s="12" t="n"/>
      <c r="E141" s="13" t="n"/>
      <c r="F141" s="13" t="n"/>
      <c r="G141" s="14" t="n"/>
      <c r="H141" s="13" t="n"/>
      <c r="I141" s="11" t="n"/>
      <c r="J141" s="15" t="n"/>
    </row>
    <row r="142">
      <c r="A142" s="11" t="n"/>
      <c r="B142" s="11" t="n"/>
      <c r="C142" s="12" t="n"/>
      <c r="D142" s="12" t="n"/>
      <c r="E142" s="13" t="n"/>
      <c r="F142" s="13" t="n"/>
      <c r="G142" s="14" t="n"/>
      <c r="H142" s="13" t="n"/>
      <c r="I142" s="11" t="n"/>
      <c r="J142" s="15" t="n"/>
    </row>
    <row r="143">
      <c r="A143" s="11" t="n"/>
      <c r="B143" s="11" t="n"/>
      <c r="C143" s="12" t="n"/>
      <c r="D143" s="12" t="n"/>
      <c r="E143" s="13" t="n"/>
      <c r="F143" s="13" t="n"/>
      <c r="G143" s="14" t="n"/>
      <c r="H143" s="13" t="n"/>
      <c r="I143" s="11" t="n"/>
      <c r="J143" s="15" t="n"/>
    </row>
    <row r="144">
      <c r="A144" s="11" t="n"/>
      <c r="B144" s="11" t="n"/>
      <c r="C144" s="12" t="n"/>
      <c r="D144" s="12" t="n"/>
      <c r="E144" s="13" t="n"/>
      <c r="F144" s="13" t="n"/>
      <c r="G144" s="14" t="n"/>
      <c r="H144" s="13" t="n"/>
      <c r="I144" s="11" t="n"/>
      <c r="J144" s="15" t="n"/>
    </row>
    <row r="145">
      <c r="A145" s="11" t="n"/>
      <c r="B145" s="11" t="n"/>
      <c r="C145" s="12" t="n"/>
      <c r="D145" s="12" t="n"/>
      <c r="E145" s="13" t="n"/>
      <c r="F145" s="13" t="n"/>
      <c r="G145" s="14" t="n"/>
      <c r="H145" s="13" t="n"/>
      <c r="I145" s="11" t="n"/>
      <c r="J145" s="15" t="n"/>
    </row>
    <row r="146">
      <c r="A146" s="11" t="n"/>
      <c r="B146" s="11" t="n"/>
      <c r="C146" s="12" t="n"/>
      <c r="D146" s="12" t="n"/>
      <c r="E146" s="13" t="n"/>
      <c r="F146" s="13" t="n"/>
      <c r="G146" s="14" t="n"/>
      <c r="H146" s="13" t="n"/>
      <c r="I146" s="11" t="n"/>
      <c r="J146" s="15" t="n"/>
    </row>
    <row r="147">
      <c r="A147" s="11" t="n"/>
      <c r="B147" s="11" t="n"/>
      <c r="C147" s="12" t="n"/>
      <c r="D147" s="12" t="n"/>
      <c r="E147" s="13" t="n"/>
      <c r="F147" s="13" t="n"/>
      <c r="G147" s="14" t="n"/>
      <c r="H147" s="13" t="n"/>
      <c r="I147" s="11" t="n"/>
      <c r="J147" s="15" t="n"/>
    </row>
    <row r="148">
      <c r="A148" s="11" t="n"/>
      <c r="B148" s="11" t="n"/>
      <c r="C148" s="12" t="n"/>
      <c r="D148" s="12" t="n"/>
      <c r="E148" s="13" t="n"/>
      <c r="F148" s="13" t="n"/>
      <c r="G148" s="14" t="n"/>
      <c r="H148" s="13" t="n"/>
      <c r="I148" s="11" t="n"/>
      <c r="J148" s="15" t="n"/>
    </row>
    <row r="149">
      <c r="A149" s="11" t="n"/>
      <c r="B149" s="11" t="n"/>
      <c r="C149" s="12" t="n"/>
      <c r="D149" s="12" t="n"/>
      <c r="E149" s="13" t="n"/>
      <c r="F149" s="13" t="n"/>
      <c r="G149" s="14" t="n"/>
      <c r="H149" s="13" t="n"/>
      <c r="I149" s="11" t="n"/>
      <c r="J149" s="15" t="n"/>
    </row>
    <row r="150">
      <c r="A150" s="11" t="n"/>
      <c r="B150" s="11" t="n"/>
      <c r="C150" s="12" t="n"/>
      <c r="D150" s="12" t="n"/>
      <c r="E150" s="13" t="n"/>
      <c r="F150" s="13" t="n"/>
      <c r="G150" s="14" t="n"/>
      <c r="H150" s="13" t="n"/>
      <c r="I150" s="11" t="n"/>
      <c r="J150" s="15" t="n"/>
    </row>
    <row r="151">
      <c r="A151" s="11" t="n"/>
      <c r="B151" s="11" t="n"/>
      <c r="C151" s="12" t="n"/>
      <c r="D151" s="12" t="n"/>
      <c r="E151" s="13" t="n"/>
      <c r="F151" s="13" t="n"/>
      <c r="G151" s="14" t="n"/>
      <c r="H151" s="13" t="n"/>
      <c r="I151" s="11" t="n"/>
      <c r="J151" s="15" t="n"/>
    </row>
    <row r="152">
      <c r="A152" s="11" t="n"/>
      <c r="B152" s="11" t="n"/>
      <c r="C152" s="12" t="n"/>
      <c r="D152" s="12" t="n"/>
      <c r="E152" s="13" t="n"/>
      <c r="F152" s="13" t="n"/>
      <c r="G152" s="14" t="n"/>
      <c r="H152" s="13" t="n"/>
      <c r="I152" s="11" t="n"/>
      <c r="J152" s="15" t="n"/>
    </row>
    <row r="153">
      <c r="A153" s="11" t="n"/>
      <c r="B153" s="11" t="n"/>
      <c r="C153" s="12" t="n"/>
      <c r="D153" s="12" t="n"/>
      <c r="E153" s="13" t="n"/>
      <c r="F153" s="13" t="n"/>
      <c r="G153" s="14" t="n"/>
      <c r="H153" s="13" t="n"/>
      <c r="I153" s="11" t="n"/>
      <c r="J153" s="15" t="n"/>
    </row>
    <row r="154">
      <c r="A154" s="11" t="n"/>
      <c r="B154" s="11" t="n"/>
      <c r="C154" s="12" t="n"/>
      <c r="D154" s="12" t="n"/>
      <c r="E154" s="13" t="n"/>
      <c r="F154" s="13" t="n"/>
      <c r="G154" s="14" t="n"/>
      <c r="H154" s="13" t="n"/>
      <c r="I154" s="11" t="n"/>
      <c r="J154" s="15" t="n"/>
    </row>
    <row r="155">
      <c r="A155" s="11" t="n"/>
      <c r="B155" s="11" t="n"/>
      <c r="C155" s="12" t="n"/>
      <c r="D155" s="12" t="n"/>
      <c r="E155" s="13" t="n"/>
      <c r="F155" s="13" t="n"/>
      <c r="G155" s="14" t="n"/>
      <c r="H155" s="13" t="n"/>
      <c r="I155" s="11" t="n"/>
      <c r="J155" s="15" t="n"/>
    </row>
    <row r="156">
      <c r="A156" s="11" t="n"/>
      <c r="B156" s="11" t="n"/>
      <c r="C156" s="12" t="n"/>
      <c r="D156" s="12" t="n"/>
      <c r="E156" s="13" t="n"/>
      <c r="F156" s="13" t="n"/>
      <c r="G156" s="14" t="n"/>
      <c r="H156" s="13" t="n"/>
      <c r="I156" s="11" t="n"/>
      <c r="J156" s="15" t="n"/>
    </row>
    <row r="157">
      <c r="A157" s="11" t="n"/>
      <c r="B157" s="11" t="n"/>
      <c r="C157" s="12" t="n"/>
      <c r="D157" s="12" t="n"/>
      <c r="E157" s="13" t="n"/>
      <c r="F157" s="13" t="n"/>
      <c r="G157" s="14" t="n"/>
      <c r="H157" s="13" t="n"/>
      <c r="I157" s="11" t="n"/>
      <c r="J157" s="15" t="n"/>
    </row>
    <row r="158">
      <c r="A158" s="11" t="n"/>
      <c r="B158" s="11" t="n"/>
      <c r="C158" s="12" t="n"/>
      <c r="D158" s="12" t="n"/>
      <c r="E158" s="13" t="n"/>
      <c r="F158" s="13" t="n"/>
      <c r="G158" s="14" t="n"/>
      <c r="H158" s="13" t="n"/>
      <c r="I158" s="11" t="n"/>
      <c r="J158" s="15" t="n"/>
    </row>
    <row r="159">
      <c r="A159" s="11" t="n"/>
      <c r="B159" s="11" t="n"/>
      <c r="C159" s="12" t="n"/>
      <c r="D159" s="12" t="n"/>
      <c r="E159" s="13" t="n"/>
      <c r="F159" s="13" t="n"/>
      <c r="G159" s="14" t="n"/>
      <c r="H159" s="13" t="n"/>
      <c r="I159" s="11" t="n"/>
      <c r="J159" s="15" t="n"/>
    </row>
    <row r="160">
      <c r="A160" s="11" t="n"/>
      <c r="B160" s="11" t="n"/>
      <c r="C160" s="12" t="n"/>
      <c r="D160" s="12" t="n"/>
      <c r="E160" s="13" t="n"/>
      <c r="F160" s="13" t="n"/>
      <c r="G160" s="14" t="n"/>
      <c r="H160" s="13" t="n"/>
      <c r="I160" s="11" t="n"/>
      <c r="J160" s="15" t="n"/>
    </row>
    <row r="161">
      <c r="A161" s="11" t="n"/>
      <c r="B161" s="11" t="n"/>
      <c r="C161" s="12" t="n"/>
      <c r="D161" s="12" t="n"/>
      <c r="E161" s="13" t="n"/>
      <c r="F161" s="13" t="n"/>
      <c r="G161" s="14" t="n"/>
      <c r="H161" s="13" t="n"/>
      <c r="I161" s="11" t="n"/>
      <c r="J161" s="15" t="n"/>
    </row>
    <row r="162">
      <c r="A162" s="11" t="n"/>
      <c r="B162" s="11" t="n"/>
      <c r="C162" s="12" t="n"/>
      <c r="D162" s="12" t="n"/>
      <c r="E162" s="13" t="n"/>
      <c r="F162" s="13" t="n"/>
      <c r="G162" s="14" t="n"/>
      <c r="H162" s="13" t="n"/>
      <c r="I162" s="11" t="n"/>
      <c r="J162" s="15" t="n"/>
    </row>
    <row r="163">
      <c r="A163" s="11" t="n"/>
      <c r="B163" s="11" t="n"/>
      <c r="C163" s="12" t="n"/>
      <c r="D163" s="12" t="n"/>
      <c r="E163" s="13" t="n"/>
      <c r="F163" s="13" t="n"/>
      <c r="G163" s="14" t="n"/>
      <c r="H163" s="13" t="n"/>
      <c r="I163" s="11" t="n"/>
      <c r="J163" s="15" t="n"/>
    </row>
    <row r="164">
      <c r="A164" s="11" t="n"/>
      <c r="B164" s="11" t="n"/>
      <c r="C164" s="12" t="n"/>
      <c r="D164" s="12" t="n"/>
      <c r="E164" s="13" t="n"/>
      <c r="F164" s="13" t="n"/>
      <c r="G164" s="14" t="n"/>
      <c r="H164" s="13" t="n"/>
      <c r="I164" s="11" t="n"/>
      <c r="J164" s="15" t="n"/>
    </row>
    <row r="165">
      <c r="A165" s="11" t="n"/>
      <c r="B165" s="11" t="n"/>
      <c r="C165" s="12" t="n"/>
      <c r="D165" s="12" t="n"/>
      <c r="E165" s="13" t="n"/>
      <c r="F165" s="13" t="n"/>
      <c r="G165" s="14" t="n"/>
      <c r="H165" s="13" t="n"/>
      <c r="I165" s="11" t="n"/>
      <c r="J165" s="15" t="n"/>
    </row>
    <row r="166">
      <c r="A166" s="11" t="n"/>
      <c r="B166" s="11" t="n"/>
      <c r="C166" s="12" t="n"/>
      <c r="D166" s="12" t="n"/>
      <c r="E166" s="13" t="n"/>
      <c r="F166" s="13" t="n"/>
      <c r="G166" s="14" t="n"/>
      <c r="H166" s="13" t="n"/>
      <c r="I166" s="11" t="n"/>
      <c r="J166" s="15" t="n"/>
    </row>
    <row r="167">
      <c r="A167" s="11" t="n"/>
      <c r="B167" s="11" t="n"/>
      <c r="C167" s="12" t="n"/>
      <c r="D167" s="12" t="n"/>
      <c r="E167" s="13" t="n"/>
      <c r="F167" s="13" t="n"/>
      <c r="G167" s="14" t="n"/>
      <c r="H167" s="13" t="n"/>
      <c r="I167" s="11" t="n"/>
      <c r="J167" s="15" t="n"/>
    </row>
    <row r="168">
      <c r="A168" s="11" t="n"/>
      <c r="B168" s="11" t="n"/>
      <c r="C168" s="12" t="n"/>
      <c r="D168" s="12" t="n"/>
      <c r="E168" s="13" t="n"/>
      <c r="F168" s="13" t="n"/>
      <c r="G168" s="14" t="n"/>
      <c r="H168" s="13" t="n"/>
      <c r="I168" s="11" t="n"/>
      <c r="J168" s="15" t="n"/>
    </row>
    <row r="169">
      <c r="A169" s="11" t="n"/>
      <c r="B169" s="11" t="n"/>
      <c r="C169" s="12" t="n"/>
      <c r="D169" s="12" t="n"/>
      <c r="E169" s="13" t="n"/>
      <c r="F169" s="13" t="n"/>
      <c r="G169" s="14" t="n"/>
      <c r="H169" s="13" t="n"/>
      <c r="I169" s="11" t="n"/>
      <c r="J169" s="15" t="n"/>
    </row>
    <row r="170">
      <c r="A170" s="11" t="n"/>
      <c r="B170" s="11" t="n"/>
      <c r="C170" s="12" t="n"/>
      <c r="D170" s="12" t="n"/>
      <c r="E170" s="13" t="n"/>
      <c r="F170" s="13" t="n"/>
      <c r="G170" s="14" t="n"/>
      <c r="H170" s="13" t="n"/>
      <c r="I170" s="11" t="n"/>
      <c r="J170" s="15" t="n"/>
    </row>
    <row r="171">
      <c r="A171" s="11" t="n"/>
      <c r="B171" s="11" t="n"/>
      <c r="C171" s="12" t="n"/>
      <c r="D171" s="12" t="n"/>
      <c r="E171" s="13" t="n"/>
      <c r="F171" s="13" t="n"/>
      <c r="G171" s="14" t="n"/>
      <c r="H171" s="13" t="n"/>
      <c r="I171" s="11" t="n"/>
      <c r="J171" s="15" t="n"/>
    </row>
    <row r="172">
      <c r="A172" s="11" t="n"/>
      <c r="B172" s="11" t="n"/>
      <c r="C172" s="12" t="n"/>
      <c r="D172" s="12" t="n"/>
      <c r="E172" s="13" t="n"/>
      <c r="F172" s="13" t="n"/>
      <c r="G172" s="14" t="n"/>
      <c r="H172" s="13" t="n"/>
      <c r="I172" s="11" t="n"/>
      <c r="J172" s="15" t="n"/>
    </row>
    <row r="173">
      <c r="A173" s="11" t="n"/>
      <c r="B173" s="11" t="n"/>
      <c r="C173" s="12" t="n"/>
      <c r="D173" s="12" t="n"/>
      <c r="E173" s="13" t="n"/>
      <c r="F173" s="13" t="n"/>
      <c r="G173" s="14" t="n"/>
      <c r="H173" s="13" t="n"/>
      <c r="I173" s="11" t="n"/>
      <c r="J173" s="15" t="n"/>
    </row>
    <row r="174">
      <c r="A174" s="11" t="n"/>
      <c r="B174" s="11" t="n"/>
      <c r="C174" s="12" t="n"/>
      <c r="D174" s="12" t="n"/>
      <c r="E174" s="13" t="n"/>
      <c r="F174" s="13" t="n"/>
      <c r="G174" s="14" t="n"/>
      <c r="H174" s="13" t="n"/>
      <c r="I174" s="11" t="n"/>
      <c r="J174" s="15" t="n"/>
    </row>
    <row r="175">
      <c r="A175" s="11" t="n"/>
      <c r="B175" s="11" t="n"/>
      <c r="C175" s="12" t="n"/>
      <c r="D175" s="12" t="n"/>
      <c r="E175" s="13" t="n"/>
      <c r="F175" s="13" t="n"/>
      <c r="G175" s="14" t="n"/>
      <c r="H175" s="13" t="n"/>
      <c r="I175" s="11" t="n"/>
      <c r="J175" s="15" t="n"/>
    </row>
    <row r="176">
      <c r="A176" s="11" t="n"/>
      <c r="B176" s="11" t="n"/>
      <c r="C176" s="12" t="n"/>
      <c r="D176" s="12" t="n"/>
      <c r="E176" s="13" t="n"/>
      <c r="F176" s="13" t="n"/>
      <c r="G176" s="14" t="n"/>
      <c r="H176" s="13" t="n"/>
      <c r="I176" s="11" t="n"/>
      <c r="J176" s="15" t="n"/>
    </row>
    <row r="177">
      <c r="A177" s="11" t="n"/>
      <c r="B177" s="11" t="n"/>
      <c r="C177" s="12" t="n"/>
      <c r="D177" s="12" t="n"/>
      <c r="E177" s="13" t="n"/>
      <c r="F177" s="13" t="n"/>
      <c r="G177" s="14" t="n"/>
      <c r="H177" s="13" t="n"/>
      <c r="I177" s="11" t="n"/>
      <c r="J177" s="15" t="n"/>
    </row>
    <row r="178">
      <c r="A178" s="11" t="n"/>
      <c r="B178" s="11" t="n"/>
      <c r="C178" s="12" t="n"/>
      <c r="D178" s="12" t="n"/>
      <c r="E178" s="13" t="n"/>
      <c r="F178" s="13" t="n"/>
      <c r="G178" s="14" t="n"/>
      <c r="H178" s="13" t="n"/>
      <c r="I178" s="11" t="n"/>
      <c r="J178" s="15" t="n"/>
    </row>
    <row r="179">
      <c r="A179" s="11" t="n"/>
      <c r="B179" s="11" t="n"/>
      <c r="C179" s="12" t="n"/>
      <c r="D179" s="12" t="n"/>
      <c r="E179" s="13" t="n"/>
      <c r="F179" s="13" t="n"/>
      <c r="G179" s="14" t="n"/>
      <c r="H179" s="13" t="n"/>
      <c r="I179" s="11" t="n"/>
      <c r="J179" s="15" t="n"/>
    </row>
    <row r="180">
      <c r="A180" s="11" t="n"/>
      <c r="B180" s="11" t="n"/>
      <c r="C180" s="12" t="n"/>
      <c r="D180" s="12" t="n"/>
      <c r="E180" s="13" t="n"/>
      <c r="F180" s="13" t="n"/>
      <c r="G180" s="14" t="n"/>
      <c r="H180" s="13" t="n"/>
      <c r="I180" s="11" t="n"/>
      <c r="J180" s="15" t="n"/>
    </row>
    <row r="181">
      <c r="A181" s="11" t="n"/>
      <c r="B181" s="11" t="n"/>
      <c r="C181" s="12" t="n"/>
      <c r="D181" s="12" t="n"/>
      <c r="E181" s="13" t="n"/>
      <c r="F181" s="13" t="n"/>
      <c r="G181" s="14" t="n"/>
      <c r="H181" s="13" t="n"/>
      <c r="I181" s="11" t="n"/>
      <c r="J181" s="15" t="n"/>
    </row>
    <row r="182">
      <c r="A182" s="11" t="n"/>
      <c r="B182" s="11" t="n"/>
      <c r="C182" s="12" t="n"/>
      <c r="D182" s="12" t="n"/>
      <c r="E182" s="13" t="n"/>
      <c r="F182" s="13" t="n"/>
      <c r="G182" s="14" t="n"/>
      <c r="H182" s="13" t="n"/>
      <c r="I182" s="11" t="n"/>
      <c r="J182" s="15" t="n"/>
    </row>
    <row r="183">
      <c r="A183" s="11" t="n"/>
      <c r="B183" s="11" t="n"/>
      <c r="C183" s="12" t="n"/>
      <c r="D183" s="12" t="n"/>
      <c r="E183" s="13" t="n"/>
      <c r="F183" s="13" t="n"/>
      <c r="G183" s="14" t="n"/>
      <c r="H183" s="13" t="n"/>
      <c r="I183" s="11" t="n"/>
      <c r="J183" s="15" t="n"/>
    </row>
    <row r="184">
      <c r="A184" s="11" t="n"/>
      <c r="B184" s="11" t="n"/>
      <c r="C184" s="12" t="n"/>
      <c r="D184" s="12" t="n"/>
      <c r="E184" s="13" t="n"/>
      <c r="F184" s="13" t="n"/>
      <c r="G184" s="14" t="n"/>
      <c r="H184" s="13" t="n"/>
      <c r="I184" s="11" t="n"/>
      <c r="J184" s="15" t="n"/>
    </row>
    <row r="185">
      <c r="A185" s="11" t="n"/>
      <c r="B185" s="11" t="n"/>
      <c r="C185" s="12" t="n"/>
      <c r="D185" s="12" t="n"/>
      <c r="E185" s="13" t="n"/>
      <c r="F185" s="13" t="n"/>
      <c r="G185" s="14" t="n"/>
      <c r="H185" s="13" t="n"/>
      <c r="I185" s="11" t="n"/>
      <c r="J185" s="15" t="n"/>
    </row>
    <row r="186">
      <c r="A186" s="11" t="n"/>
      <c r="B186" s="11" t="n"/>
      <c r="C186" s="12" t="n"/>
      <c r="D186" s="12" t="n"/>
      <c r="E186" s="13" t="n"/>
      <c r="F186" s="13" t="n"/>
      <c r="G186" s="14" t="n"/>
      <c r="H186" s="13" t="n"/>
      <c r="I186" s="11" t="n"/>
      <c r="J186" s="15" t="n"/>
    </row>
    <row r="187">
      <c r="A187" s="11" t="n"/>
      <c r="B187" s="11" t="n"/>
      <c r="C187" s="12" t="n"/>
      <c r="D187" s="12" t="n"/>
      <c r="E187" s="13" t="n"/>
      <c r="F187" s="13" t="n"/>
      <c r="G187" s="14" t="n"/>
      <c r="H187" s="13" t="n"/>
      <c r="I187" s="11" t="n"/>
      <c r="J187" s="15" t="n"/>
    </row>
    <row r="188">
      <c r="A188" s="11" t="n"/>
      <c r="B188" s="11" t="n"/>
      <c r="C188" s="12" t="n"/>
      <c r="D188" s="12" t="n"/>
      <c r="E188" s="13" t="n"/>
      <c r="F188" s="13" t="n"/>
      <c r="G188" s="14" t="n"/>
      <c r="H188" s="13" t="n"/>
      <c r="I188" s="11" t="n"/>
      <c r="J188" s="15" t="n"/>
    </row>
    <row r="189">
      <c r="A189" s="11" t="n"/>
      <c r="B189" s="11" t="n"/>
      <c r="C189" s="12" t="n"/>
      <c r="D189" s="12" t="n"/>
      <c r="E189" s="13" t="n"/>
      <c r="F189" s="13" t="n"/>
      <c r="G189" s="14" t="n"/>
      <c r="H189" s="13" t="n"/>
      <c r="I189" s="11" t="n"/>
      <c r="J189" s="15" t="n"/>
    </row>
    <row r="190">
      <c r="A190" s="11" t="n"/>
      <c r="B190" s="11" t="n"/>
      <c r="C190" s="12" t="n"/>
      <c r="D190" s="12" t="n"/>
      <c r="E190" s="13" t="n"/>
      <c r="F190" s="13" t="n"/>
      <c r="G190" s="14" t="n"/>
      <c r="H190" s="13" t="n"/>
      <c r="I190" s="11" t="n"/>
      <c r="J190" s="15" t="n"/>
    </row>
    <row r="191">
      <c r="A191" s="11" t="n"/>
      <c r="B191" s="11" t="n"/>
      <c r="C191" s="12" t="n"/>
      <c r="D191" s="12" t="n"/>
      <c r="E191" s="13" t="n"/>
      <c r="F191" s="13" t="n"/>
      <c r="G191" s="14" t="n"/>
      <c r="H191" s="13" t="n"/>
      <c r="I191" s="11" t="n"/>
      <c r="J191" s="15" t="n"/>
    </row>
    <row r="192">
      <c r="A192" s="11" t="n"/>
      <c r="B192" s="11" t="n"/>
      <c r="C192" s="12" t="n"/>
      <c r="D192" s="12" t="n"/>
      <c r="E192" s="13" t="n"/>
      <c r="F192" s="13" t="n"/>
      <c r="G192" s="14" t="n"/>
      <c r="H192" s="13" t="n"/>
      <c r="I192" s="11" t="n"/>
      <c r="J192" s="15" t="n"/>
    </row>
    <row r="193">
      <c r="A193" s="11" t="n"/>
      <c r="B193" s="11" t="n"/>
      <c r="C193" s="12" t="n"/>
      <c r="D193" s="12" t="n"/>
      <c r="E193" s="13" t="n"/>
      <c r="F193" s="13" t="n"/>
      <c r="G193" s="14" t="n"/>
      <c r="H193" s="13" t="n"/>
      <c r="I193" s="11" t="n"/>
      <c r="J193" s="15" t="n"/>
    </row>
    <row r="194">
      <c r="A194" s="11" t="n"/>
      <c r="B194" s="11" t="n"/>
      <c r="C194" s="12" t="n"/>
      <c r="D194" s="12" t="n"/>
      <c r="E194" s="13" t="n"/>
      <c r="F194" s="13" t="n"/>
      <c r="G194" s="14" t="n"/>
      <c r="H194" s="13" t="n"/>
      <c r="I194" s="11" t="n"/>
      <c r="J194" s="15" t="n"/>
    </row>
    <row r="195">
      <c r="A195" s="11" t="n"/>
      <c r="B195" s="11" t="n"/>
      <c r="C195" s="12" t="n"/>
      <c r="D195" s="12" t="n"/>
      <c r="E195" s="13" t="n"/>
      <c r="F195" s="13" t="n"/>
      <c r="G195" s="14" t="n"/>
      <c r="H195" s="13" t="n"/>
      <c r="I195" s="11" t="n"/>
      <c r="J195" s="15" t="n"/>
    </row>
    <row r="196">
      <c r="A196" s="11" t="n"/>
      <c r="B196" s="11" t="n"/>
      <c r="C196" s="12" t="n"/>
      <c r="D196" s="12" t="n"/>
      <c r="E196" s="13" t="n"/>
      <c r="F196" s="13" t="n"/>
      <c r="G196" s="14" t="n"/>
      <c r="H196" s="13" t="n"/>
      <c r="I196" s="11" t="n"/>
      <c r="J196" s="15" t="n"/>
    </row>
    <row r="197">
      <c r="A197" s="11" t="n"/>
      <c r="B197" s="11" t="n"/>
      <c r="C197" s="12" t="n"/>
      <c r="D197" s="12" t="n"/>
      <c r="E197" s="13" t="n"/>
      <c r="F197" s="13" t="n"/>
      <c r="G197" s="14" t="n"/>
      <c r="H197" s="13" t="n"/>
      <c r="I197" s="11" t="n"/>
      <c r="J197" s="15" t="n"/>
    </row>
    <row r="198">
      <c r="A198" s="11" t="n"/>
      <c r="B198" s="11" t="n"/>
      <c r="C198" s="12" t="n"/>
      <c r="D198" s="12" t="n"/>
      <c r="E198" s="13" t="n"/>
      <c r="F198" s="13" t="n"/>
      <c r="G198" s="14" t="n"/>
      <c r="H198" s="13" t="n"/>
      <c r="I198" s="11" t="n"/>
      <c r="J198" s="15" t="n"/>
    </row>
    <row r="199">
      <c r="A199" s="11" t="n"/>
      <c r="B199" s="11" t="n"/>
      <c r="C199" s="12" t="n"/>
      <c r="D199" s="12" t="n"/>
      <c r="E199" s="13" t="n"/>
      <c r="F199" s="13" t="n"/>
      <c r="G199" s="14" t="n"/>
      <c r="H199" s="13" t="n"/>
      <c r="I199" s="11" t="n"/>
      <c r="J199" s="15" t="n"/>
    </row>
    <row r="200">
      <c r="A200" s="11" t="n"/>
      <c r="B200" s="11" t="n"/>
      <c r="C200" s="12" t="n"/>
      <c r="D200" s="12" t="n"/>
      <c r="E200" s="13" t="n"/>
      <c r="F200" s="13" t="n"/>
      <c r="G200" s="14" t="n"/>
      <c r="H200" s="13" t="n"/>
      <c r="I200" s="11" t="n"/>
      <c r="J200" s="15" t="n"/>
    </row>
    <row r="201">
      <c r="A201" s="11" t="n"/>
      <c r="B201" s="11" t="n"/>
      <c r="C201" s="12" t="n"/>
      <c r="D201" s="12" t="n"/>
      <c r="E201" s="13" t="n"/>
      <c r="F201" s="13" t="n"/>
      <c r="G201" s="14" t="n"/>
      <c r="H201" s="13" t="n"/>
      <c r="I201" s="11" t="n"/>
      <c r="J201" s="15" t="n"/>
    </row>
    <row r="202">
      <c r="A202" s="11" t="n"/>
      <c r="B202" s="11" t="n"/>
      <c r="C202" s="12" t="n"/>
      <c r="D202" s="12" t="n"/>
      <c r="E202" s="13" t="n"/>
      <c r="F202" s="13" t="n"/>
      <c r="G202" s="14" t="n"/>
      <c r="H202" s="13" t="n"/>
      <c r="I202" s="11" t="n"/>
      <c r="J202" s="15" t="n"/>
    </row>
    <row r="203">
      <c r="A203" s="11" t="n"/>
      <c r="B203" s="11" t="n"/>
      <c r="C203" s="12" t="n"/>
      <c r="D203" s="12" t="n"/>
      <c r="E203" s="13" t="n"/>
      <c r="F203" s="13" t="n"/>
      <c r="G203" s="14" t="n"/>
      <c r="H203" s="13" t="n"/>
      <c r="I203" s="11" t="n"/>
      <c r="J203" s="15" t="n"/>
    </row>
    <row r="204">
      <c r="A204" s="11" t="n"/>
      <c r="B204" s="11" t="n"/>
      <c r="C204" s="12" t="n"/>
      <c r="D204" s="12" t="n"/>
      <c r="E204" s="13" t="n"/>
      <c r="F204" s="13" t="n"/>
      <c r="G204" s="14" t="n"/>
      <c r="H204" s="13" t="n"/>
      <c r="I204" s="11" t="n"/>
      <c r="J204" s="15" t="n"/>
    </row>
    <row r="206">
      <c r="A206" s="9" t="inlineStr">
        <is>
          <t>Free from FundFinch: fundfinch.com</t>
        </is>
      </c>
    </row>
  </sheetData>
  <mergeCells count="3">
    <mergeCell ref="A1:J1"/>
    <mergeCell ref="A206:J206"/>
    <mergeCell ref="A2:J2"/>
  </mergeCells>
  <conditionalFormatting sqref="F5:F204">
    <cfRule type="expression" priority="1" dxfId="0" stopIfTrue="1">
      <formula>AND(ISNUMBER($F5),$F5&lt;TODAY(),OR($G5="",$G5="Researching",$G5="LOI Sent",$G5="Drafting"))</formula>
    </cfRule>
    <cfRule type="expression" priority="2" dxfId="1">
      <formula>AND(ISNUMBER($F5),$F5&gt;=TODAY(),$F5&lt;=TODAY()+14)</formula>
    </cfRule>
  </conditionalFormatting>
  <conditionalFormatting sqref="H5:H204">
    <cfRule type="expression" priority="3" dxfId="2">
      <formula>AND(ISNUMBER($H5),$H5&gt;=TODAY(),$H5&lt;=TODAY()+14)</formula>
    </cfRule>
  </conditionalFormatting>
  <conditionalFormatting sqref="G5:G204">
    <cfRule type="expression" priority="4" dxfId="3">
      <formula>OR($G5="Awarded",$G5="Reporting")</formula>
    </cfRule>
    <cfRule type="expression" priority="5" dxfId="4">
      <formula>$G5="Declined"</formula>
    </cfRule>
  </conditionalFormatting>
  <conditionalFormatting sqref="A5:J204">
    <cfRule type="expression" priority="6" dxfId="5">
      <formula>LEFT($A5,6)="SAMPLE"</formula>
    </cfRule>
  </conditionalFormatting>
  <dataValidations count="2">
    <dataValidation sqref="G5:G204" showDropDown="0" showInputMessage="0" showErrorMessage="1" allowBlank="1" errorTitle="Status" error="Pick a status from the list." type="list">
      <formula1>"Researching,LOI Sent,Drafting,Submitted,Awarded,Declined,Reporting"</formula1>
    </dataValidation>
    <dataValidation sqref="E5:F204 H5:H204" showDropDown="0" showInputMessage="0" showErrorMessage="1" allowBlank="1" error="Enter a date, e.g. 2/28/2027." type="date" operator="greaterThan">
      <formula1>36526</formula1>
    </dataValidation>
  </dataValidations>
  <printOptions horizontalCentered="1"/>
  <pageMargins left="0.4" right="0.4" top="0.5" bottom="0.6" header="0.5" footer="0.5"/>
  <pageSetup orientation="landscape" paperSize="1" fitToHeight="0" fitToWidth="1"/>
  <headerFooter>
    <oddHeader/>
    <oddFooter>&amp;C&amp;8 &amp;K2E6B52Free from FundFinch: fundfinch.com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0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8.5" customWidth="1" min="2" max="2"/>
    <col width="34" customWidth="1" min="3" max="3"/>
    <col width="2" customWidth="1" min="4" max="4"/>
    <col width="7" customWidth="1" min="5" max="5"/>
    <col width="8.5" customWidth="1" min="6" max="6"/>
    <col width="34" customWidth="1" min="7" max="7"/>
    <col width="2" customWidth="1" min="8" max="8"/>
    <col width="7" customWidth="1" min="9" max="9"/>
    <col width="8.5" customWidth="1" min="10" max="10"/>
    <col width="34" customWidth="1" min="11" max="11"/>
  </cols>
  <sheetData>
    <row r="1" ht="32" customHeight="1">
      <c r="A1" s="1" t="inlineStr">
        <is>
          <t>12-Month Grant Calendar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Fills in from the Tracker tab. Change the gold start month to roll the calendar forward.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</row>
    <row r="3" ht="22" customHeight="1">
      <c r="A3" s="16" t="inlineStr">
        <is>
          <t>Start month:</t>
        </is>
      </c>
      <c r="C3" s="17" t="n">
        <v>46388</v>
      </c>
      <c r="E3" s="18" t="inlineStr">
        <is>
          <t>Type the first day of any month, e.g. 1/1/2027.</t>
        </is>
      </c>
    </row>
    <row r="5" ht="20" customHeight="1">
      <c r="A5" s="19">
        <f>DATE(YEAR($C$3),MONTH($C$3)+0,1)</f>
        <v/>
      </c>
      <c r="B5" s="2" t="n"/>
      <c r="C5" s="2" t="n"/>
      <c r="E5" s="19">
        <f>DATE(YEAR($C$3),MONTH($C$3)+1,1)</f>
        <v/>
      </c>
      <c r="F5" s="2" t="n"/>
      <c r="G5" s="2" t="n"/>
      <c r="I5" s="19">
        <f>DATE(YEAR($C$3),MONTH($C$3)+2,1)</f>
        <v/>
      </c>
      <c r="J5" s="2" t="n"/>
      <c r="K5" s="2" t="n"/>
    </row>
    <row r="6">
      <c r="A6" s="20" t="inlineStr">
        <is>
          <t>Date</t>
        </is>
      </c>
      <c r="B6" s="20" t="inlineStr">
        <is>
          <t>Type</t>
        </is>
      </c>
      <c r="C6" s="20" t="inlineStr">
        <is>
          <t>Funder</t>
        </is>
      </c>
      <c r="E6" s="20" t="inlineStr">
        <is>
          <t>Date</t>
        </is>
      </c>
      <c r="F6" s="20" t="inlineStr">
        <is>
          <t>Type</t>
        </is>
      </c>
      <c r="G6" s="20" t="inlineStr">
        <is>
          <t>Funder</t>
        </is>
      </c>
      <c r="I6" s="20" t="inlineStr">
        <is>
          <t>Date</t>
        </is>
      </c>
      <c r="J6" s="20" t="inlineStr">
        <is>
          <t>Type</t>
        </is>
      </c>
      <c r="K6" s="20" t="inlineStr">
        <is>
          <t>Funder</t>
        </is>
      </c>
    </row>
    <row r="7">
      <c r="A7" s="21">
        <f>IFERROR(INDEX(Calc!$B$2:$B$601,MATCH(1*1000+1,Calc!$F$2:$F$601,0)),"")</f>
        <v/>
      </c>
      <c r="B7" s="22">
        <f>IFERROR(INDEX(Calc!$A$2:$A$601,MATCH(1*1000+1,Calc!$F$2:$F$601,0)),"")</f>
        <v/>
      </c>
      <c r="C7" s="23">
        <f>IFERROR(INDEX(Calc!$C$2:$C$601,MATCH(1*1000+1,Calc!$F$2:$F$601,0)),"")</f>
        <v/>
      </c>
      <c r="E7" s="21">
        <f>IFERROR(INDEX(Calc!$B$2:$B$601,MATCH(2*1000+1,Calc!$F$2:$F$601,0)),"")</f>
        <v/>
      </c>
      <c r="F7" s="22">
        <f>IFERROR(INDEX(Calc!$A$2:$A$601,MATCH(2*1000+1,Calc!$F$2:$F$601,0)),"")</f>
        <v/>
      </c>
      <c r="G7" s="23">
        <f>IFERROR(INDEX(Calc!$C$2:$C$601,MATCH(2*1000+1,Calc!$F$2:$F$601,0)),"")</f>
        <v/>
      </c>
      <c r="I7" s="21">
        <f>IFERROR(INDEX(Calc!$B$2:$B$601,MATCH(3*1000+1,Calc!$F$2:$F$601,0)),"")</f>
        <v/>
      </c>
      <c r="J7" s="22">
        <f>IFERROR(INDEX(Calc!$A$2:$A$601,MATCH(3*1000+1,Calc!$F$2:$F$601,0)),"")</f>
        <v/>
      </c>
      <c r="K7" s="23">
        <f>IFERROR(INDEX(Calc!$C$2:$C$601,MATCH(3*1000+1,Calc!$F$2:$F$601,0)),"")</f>
        <v/>
      </c>
    </row>
    <row r="8">
      <c r="A8" s="21">
        <f>IFERROR(INDEX(Calc!$B$2:$B$601,MATCH(1*1000+2,Calc!$F$2:$F$601,0)),"")</f>
        <v/>
      </c>
      <c r="B8" s="22">
        <f>IFERROR(INDEX(Calc!$A$2:$A$601,MATCH(1*1000+2,Calc!$F$2:$F$601,0)),"")</f>
        <v/>
      </c>
      <c r="C8" s="23">
        <f>IFERROR(INDEX(Calc!$C$2:$C$601,MATCH(1*1000+2,Calc!$F$2:$F$601,0)),"")</f>
        <v/>
      </c>
      <c r="E8" s="21">
        <f>IFERROR(INDEX(Calc!$B$2:$B$601,MATCH(2*1000+2,Calc!$F$2:$F$601,0)),"")</f>
        <v/>
      </c>
      <c r="F8" s="22">
        <f>IFERROR(INDEX(Calc!$A$2:$A$601,MATCH(2*1000+2,Calc!$F$2:$F$601,0)),"")</f>
        <v/>
      </c>
      <c r="G8" s="23">
        <f>IFERROR(INDEX(Calc!$C$2:$C$601,MATCH(2*1000+2,Calc!$F$2:$F$601,0)),"")</f>
        <v/>
      </c>
      <c r="I8" s="21">
        <f>IFERROR(INDEX(Calc!$B$2:$B$601,MATCH(3*1000+2,Calc!$F$2:$F$601,0)),"")</f>
        <v/>
      </c>
      <c r="J8" s="22">
        <f>IFERROR(INDEX(Calc!$A$2:$A$601,MATCH(3*1000+2,Calc!$F$2:$F$601,0)),"")</f>
        <v/>
      </c>
      <c r="K8" s="23">
        <f>IFERROR(INDEX(Calc!$C$2:$C$601,MATCH(3*1000+2,Calc!$F$2:$F$601,0)),"")</f>
        <v/>
      </c>
    </row>
    <row r="9">
      <c r="A9" s="21">
        <f>IFERROR(INDEX(Calc!$B$2:$B$601,MATCH(1*1000+3,Calc!$F$2:$F$601,0)),"")</f>
        <v/>
      </c>
      <c r="B9" s="22">
        <f>IFERROR(INDEX(Calc!$A$2:$A$601,MATCH(1*1000+3,Calc!$F$2:$F$601,0)),"")</f>
        <v/>
      </c>
      <c r="C9" s="23">
        <f>IFERROR(INDEX(Calc!$C$2:$C$601,MATCH(1*1000+3,Calc!$F$2:$F$601,0)),"")</f>
        <v/>
      </c>
      <c r="E9" s="21">
        <f>IFERROR(INDEX(Calc!$B$2:$B$601,MATCH(2*1000+3,Calc!$F$2:$F$601,0)),"")</f>
        <v/>
      </c>
      <c r="F9" s="22">
        <f>IFERROR(INDEX(Calc!$A$2:$A$601,MATCH(2*1000+3,Calc!$F$2:$F$601,0)),"")</f>
        <v/>
      </c>
      <c r="G9" s="23">
        <f>IFERROR(INDEX(Calc!$C$2:$C$601,MATCH(2*1000+3,Calc!$F$2:$F$601,0)),"")</f>
        <v/>
      </c>
      <c r="I9" s="21">
        <f>IFERROR(INDEX(Calc!$B$2:$B$601,MATCH(3*1000+3,Calc!$F$2:$F$601,0)),"")</f>
        <v/>
      </c>
      <c r="J9" s="22">
        <f>IFERROR(INDEX(Calc!$A$2:$A$601,MATCH(3*1000+3,Calc!$F$2:$F$601,0)),"")</f>
        <v/>
      </c>
      <c r="K9" s="23">
        <f>IFERROR(INDEX(Calc!$C$2:$C$601,MATCH(3*1000+3,Calc!$F$2:$F$601,0)),"")</f>
        <v/>
      </c>
    </row>
    <row r="10">
      <c r="A10" s="21">
        <f>IFERROR(INDEX(Calc!$B$2:$B$601,MATCH(1*1000+4,Calc!$F$2:$F$601,0)),"")</f>
        <v/>
      </c>
      <c r="B10" s="22">
        <f>IFERROR(INDEX(Calc!$A$2:$A$601,MATCH(1*1000+4,Calc!$F$2:$F$601,0)),"")</f>
        <v/>
      </c>
      <c r="C10" s="23">
        <f>IFERROR(INDEX(Calc!$C$2:$C$601,MATCH(1*1000+4,Calc!$F$2:$F$601,0)),"")</f>
        <v/>
      </c>
      <c r="E10" s="21">
        <f>IFERROR(INDEX(Calc!$B$2:$B$601,MATCH(2*1000+4,Calc!$F$2:$F$601,0)),"")</f>
        <v/>
      </c>
      <c r="F10" s="22">
        <f>IFERROR(INDEX(Calc!$A$2:$A$601,MATCH(2*1000+4,Calc!$F$2:$F$601,0)),"")</f>
        <v/>
      </c>
      <c r="G10" s="23">
        <f>IFERROR(INDEX(Calc!$C$2:$C$601,MATCH(2*1000+4,Calc!$F$2:$F$601,0)),"")</f>
        <v/>
      </c>
      <c r="I10" s="21">
        <f>IFERROR(INDEX(Calc!$B$2:$B$601,MATCH(3*1000+4,Calc!$F$2:$F$601,0)),"")</f>
        <v/>
      </c>
      <c r="J10" s="22">
        <f>IFERROR(INDEX(Calc!$A$2:$A$601,MATCH(3*1000+4,Calc!$F$2:$F$601,0)),"")</f>
        <v/>
      </c>
      <c r="K10" s="23">
        <f>IFERROR(INDEX(Calc!$C$2:$C$601,MATCH(3*1000+4,Calc!$F$2:$F$601,0)),"")</f>
        <v/>
      </c>
    </row>
    <row r="11">
      <c r="A11" s="21">
        <f>IFERROR(INDEX(Calc!$B$2:$B$601,MATCH(1*1000+5,Calc!$F$2:$F$601,0)),"")</f>
        <v/>
      </c>
      <c r="B11" s="22">
        <f>IFERROR(INDEX(Calc!$A$2:$A$601,MATCH(1*1000+5,Calc!$F$2:$F$601,0)),"")</f>
        <v/>
      </c>
      <c r="C11" s="23">
        <f>IFERROR(INDEX(Calc!$C$2:$C$601,MATCH(1*1000+5,Calc!$F$2:$F$601,0)),"")</f>
        <v/>
      </c>
      <c r="E11" s="21">
        <f>IFERROR(INDEX(Calc!$B$2:$B$601,MATCH(2*1000+5,Calc!$F$2:$F$601,0)),"")</f>
        <v/>
      </c>
      <c r="F11" s="22">
        <f>IFERROR(INDEX(Calc!$A$2:$A$601,MATCH(2*1000+5,Calc!$F$2:$F$601,0)),"")</f>
        <v/>
      </c>
      <c r="G11" s="23">
        <f>IFERROR(INDEX(Calc!$C$2:$C$601,MATCH(2*1000+5,Calc!$F$2:$F$601,0)),"")</f>
        <v/>
      </c>
      <c r="I11" s="21">
        <f>IFERROR(INDEX(Calc!$B$2:$B$601,MATCH(3*1000+5,Calc!$F$2:$F$601,0)),"")</f>
        <v/>
      </c>
      <c r="J11" s="22">
        <f>IFERROR(INDEX(Calc!$A$2:$A$601,MATCH(3*1000+5,Calc!$F$2:$F$601,0)),"")</f>
        <v/>
      </c>
      <c r="K11" s="23">
        <f>IFERROR(INDEX(Calc!$C$2:$C$601,MATCH(3*1000+5,Calc!$F$2:$F$601,0)),"")</f>
        <v/>
      </c>
    </row>
    <row r="12">
      <c r="A12" s="21">
        <f>IFERROR(INDEX(Calc!$B$2:$B$601,MATCH(1*1000+6,Calc!$F$2:$F$601,0)),"")</f>
        <v/>
      </c>
      <c r="B12" s="22">
        <f>IFERROR(INDEX(Calc!$A$2:$A$601,MATCH(1*1000+6,Calc!$F$2:$F$601,0)),"")</f>
        <v/>
      </c>
      <c r="C12" s="23">
        <f>IFERROR(INDEX(Calc!$C$2:$C$601,MATCH(1*1000+6,Calc!$F$2:$F$601,0)),"")</f>
        <v/>
      </c>
      <c r="E12" s="21">
        <f>IFERROR(INDEX(Calc!$B$2:$B$601,MATCH(2*1000+6,Calc!$F$2:$F$601,0)),"")</f>
        <v/>
      </c>
      <c r="F12" s="22">
        <f>IFERROR(INDEX(Calc!$A$2:$A$601,MATCH(2*1000+6,Calc!$F$2:$F$601,0)),"")</f>
        <v/>
      </c>
      <c r="G12" s="23">
        <f>IFERROR(INDEX(Calc!$C$2:$C$601,MATCH(2*1000+6,Calc!$F$2:$F$601,0)),"")</f>
        <v/>
      </c>
      <c r="I12" s="21">
        <f>IFERROR(INDEX(Calc!$B$2:$B$601,MATCH(3*1000+6,Calc!$F$2:$F$601,0)),"")</f>
        <v/>
      </c>
      <c r="J12" s="22">
        <f>IFERROR(INDEX(Calc!$A$2:$A$601,MATCH(3*1000+6,Calc!$F$2:$F$601,0)),"")</f>
        <v/>
      </c>
      <c r="K12" s="23">
        <f>IFERROR(INDEX(Calc!$C$2:$C$601,MATCH(3*1000+6,Calc!$F$2:$F$601,0)),"")</f>
        <v/>
      </c>
    </row>
    <row r="13">
      <c r="A13" s="21">
        <f>IFERROR(INDEX(Calc!$B$2:$B$601,MATCH(1*1000+7,Calc!$F$2:$F$601,0)),"")</f>
        <v/>
      </c>
      <c r="B13" s="22">
        <f>IFERROR(INDEX(Calc!$A$2:$A$601,MATCH(1*1000+7,Calc!$F$2:$F$601,0)),"")</f>
        <v/>
      </c>
      <c r="C13" s="23">
        <f>IFERROR(INDEX(Calc!$C$2:$C$601,MATCH(1*1000+7,Calc!$F$2:$F$601,0)),"")</f>
        <v/>
      </c>
      <c r="E13" s="21">
        <f>IFERROR(INDEX(Calc!$B$2:$B$601,MATCH(2*1000+7,Calc!$F$2:$F$601,0)),"")</f>
        <v/>
      </c>
      <c r="F13" s="22">
        <f>IFERROR(INDEX(Calc!$A$2:$A$601,MATCH(2*1000+7,Calc!$F$2:$F$601,0)),"")</f>
        <v/>
      </c>
      <c r="G13" s="23">
        <f>IFERROR(INDEX(Calc!$C$2:$C$601,MATCH(2*1000+7,Calc!$F$2:$F$601,0)),"")</f>
        <v/>
      </c>
      <c r="I13" s="21">
        <f>IFERROR(INDEX(Calc!$B$2:$B$601,MATCH(3*1000+7,Calc!$F$2:$F$601,0)),"")</f>
        <v/>
      </c>
      <c r="J13" s="22">
        <f>IFERROR(INDEX(Calc!$A$2:$A$601,MATCH(3*1000+7,Calc!$F$2:$F$601,0)),"")</f>
        <v/>
      </c>
      <c r="K13" s="23">
        <f>IFERROR(INDEX(Calc!$C$2:$C$601,MATCH(3*1000+7,Calc!$F$2:$F$601,0)),"")</f>
        <v/>
      </c>
    </row>
    <row r="14">
      <c r="A14" s="21">
        <f>IFERROR(INDEX(Calc!$B$2:$B$601,MATCH(1*1000+8,Calc!$F$2:$F$601,0)),"")</f>
        <v/>
      </c>
      <c r="B14" s="22">
        <f>IFERROR(INDEX(Calc!$A$2:$A$601,MATCH(1*1000+8,Calc!$F$2:$F$601,0)),"")</f>
        <v/>
      </c>
      <c r="C14" s="23">
        <f>IFERROR(INDEX(Calc!$C$2:$C$601,MATCH(1*1000+8,Calc!$F$2:$F$601,0)),"")</f>
        <v/>
      </c>
      <c r="E14" s="21">
        <f>IFERROR(INDEX(Calc!$B$2:$B$601,MATCH(2*1000+8,Calc!$F$2:$F$601,0)),"")</f>
        <v/>
      </c>
      <c r="F14" s="22">
        <f>IFERROR(INDEX(Calc!$A$2:$A$601,MATCH(2*1000+8,Calc!$F$2:$F$601,0)),"")</f>
        <v/>
      </c>
      <c r="G14" s="23">
        <f>IFERROR(INDEX(Calc!$C$2:$C$601,MATCH(2*1000+8,Calc!$F$2:$F$601,0)),"")</f>
        <v/>
      </c>
      <c r="I14" s="21">
        <f>IFERROR(INDEX(Calc!$B$2:$B$601,MATCH(3*1000+8,Calc!$F$2:$F$601,0)),"")</f>
        <v/>
      </c>
      <c r="J14" s="22">
        <f>IFERROR(INDEX(Calc!$A$2:$A$601,MATCH(3*1000+8,Calc!$F$2:$F$601,0)),"")</f>
        <v/>
      </c>
      <c r="K14" s="23">
        <f>IFERROR(INDEX(Calc!$C$2:$C$601,MATCH(3*1000+8,Calc!$F$2:$F$601,0)),"")</f>
        <v/>
      </c>
    </row>
    <row r="15">
      <c r="A15" s="24">
        <f>IF(COUNTIF(Calc!$D$2:$D$601,1)=0,"Nothing due",COUNTIF(Calc!$D$2:$D$601,1)&amp;" item(s)")</f>
        <v/>
      </c>
      <c r="C15" s="25">
        <f>IF(COUNTIF(Calc!$D$2:$D$601,1)&gt;8,"+ "&amp;(COUNTIF(Calc!$D$2:$D$601,1)-8)&amp;" more on the Tracker tab","")</f>
        <v/>
      </c>
      <c r="E15" s="24">
        <f>IF(COUNTIF(Calc!$D$2:$D$601,2)=0,"Nothing due",COUNTIF(Calc!$D$2:$D$601,2)&amp;" item(s)")</f>
        <v/>
      </c>
      <c r="G15" s="25">
        <f>IF(COUNTIF(Calc!$D$2:$D$601,2)&gt;8,"+ "&amp;(COUNTIF(Calc!$D$2:$D$601,2)-8)&amp;" more on the Tracker tab","")</f>
        <v/>
      </c>
      <c r="I15" s="24">
        <f>IF(COUNTIF(Calc!$D$2:$D$601,3)=0,"Nothing due",COUNTIF(Calc!$D$2:$D$601,3)&amp;" item(s)")</f>
        <v/>
      </c>
      <c r="K15" s="25">
        <f>IF(COUNTIF(Calc!$D$2:$D$601,3)&gt;8,"+ "&amp;(COUNTIF(Calc!$D$2:$D$601,3)-8)&amp;" more on the Tracker tab","")</f>
        <v/>
      </c>
    </row>
    <row r="16" ht="20" customHeight="1">
      <c r="A16" s="19">
        <f>DATE(YEAR($C$3),MONTH($C$3)+3,1)</f>
        <v/>
      </c>
      <c r="B16" s="2" t="n"/>
      <c r="C16" s="2" t="n"/>
      <c r="E16" s="19">
        <f>DATE(YEAR($C$3),MONTH($C$3)+4,1)</f>
        <v/>
      </c>
      <c r="F16" s="2" t="n"/>
      <c r="G16" s="2" t="n"/>
      <c r="I16" s="19">
        <f>DATE(YEAR($C$3),MONTH($C$3)+5,1)</f>
        <v/>
      </c>
      <c r="J16" s="2" t="n"/>
      <c r="K16" s="2" t="n"/>
    </row>
    <row r="17">
      <c r="A17" s="20" t="inlineStr">
        <is>
          <t>Date</t>
        </is>
      </c>
      <c r="B17" s="20" t="inlineStr">
        <is>
          <t>Type</t>
        </is>
      </c>
      <c r="C17" s="20" t="inlineStr">
        <is>
          <t>Funder</t>
        </is>
      </c>
      <c r="E17" s="20" t="inlineStr">
        <is>
          <t>Date</t>
        </is>
      </c>
      <c r="F17" s="20" t="inlineStr">
        <is>
          <t>Type</t>
        </is>
      </c>
      <c r="G17" s="20" t="inlineStr">
        <is>
          <t>Funder</t>
        </is>
      </c>
      <c r="I17" s="20" t="inlineStr">
        <is>
          <t>Date</t>
        </is>
      </c>
      <c r="J17" s="20" t="inlineStr">
        <is>
          <t>Type</t>
        </is>
      </c>
      <c r="K17" s="20" t="inlineStr">
        <is>
          <t>Funder</t>
        </is>
      </c>
    </row>
    <row r="18">
      <c r="A18" s="21">
        <f>IFERROR(INDEX(Calc!$B$2:$B$601,MATCH(4*1000+1,Calc!$F$2:$F$601,0)),"")</f>
        <v/>
      </c>
      <c r="B18" s="22">
        <f>IFERROR(INDEX(Calc!$A$2:$A$601,MATCH(4*1000+1,Calc!$F$2:$F$601,0)),"")</f>
        <v/>
      </c>
      <c r="C18" s="23">
        <f>IFERROR(INDEX(Calc!$C$2:$C$601,MATCH(4*1000+1,Calc!$F$2:$F$601,0)),"")</f>
        <v/>
      </c>
      <c r="E18" s="21">
        <f>IFERROR(INDEX(Calc!$B$2:$B$601,MATCH(5*1000+1,Calc!$F$2:$F$601,0)),"")</f>
        <v/>
      </c>
      <c r="F18" s="22">
        <f>IFERROR(INDEX(Calc!$A$2:$A$601,MATCH(5*1000+1,Calc!$F$2:$F$601,0)),"")</f>
        <v/>
      </c>
      <c r="G18" s="23">
        <f>IFERROR(INDEX(Calc!$C$2:$C$601,MATCH(5*1000+1,Calc!$F$2:$F$601,0)),"")</f>
        <v/>
      </c>
      <c r="I18" s="21">
        <f>IFERROR(INDEX(Calc!$B$2:$B$601,MATCH(6*1000+1,Calc!$F$2:$F$601,0)),"")</f>
        <v/>
      </c>
      <c r="J18" s="22">
        <f>IFERROR(INDEX(Calc!$A$2:$A$601,MATCH(6*1000+1,Calc!$F$2:$F$601,0)),"")</f>
        <v/>
      </c>
      <c r="K18" s="23">
        <f>IFERROR(INDEX(Calc!$C$2:$C$601,MATCH(6*1000+1,Calc!$F$2:$F$601,0)),"")</f>
        <v/>
      </c>
    </row>
    <row r="19">
      <c r="A19" s="21">
        <f>IFERROR(INDEX(Calc!$B$2:$B$601,MATCH(4*1000+2,Calc!$F$2:$F$601,0)),"")</f>
        <v/>
      </c>
      <c r="B19" s="22">
        <f>IFERROR(INDEX(Calc!$A$2:$A$601,MATCH(4*1000+2,Calc!$F$2:$F$601,0)),"")</f>
        <v/>
      </c>
      <c r="C19" s="23">
        <f>IFERROR(INDEX(Calc!$C$2:$C$601,MATCH(4*1000+2,Calc!$F$2:$F$601,0)),"")</f>
        <v/>
      </c>
      <c r="E19" s="21">
        <f>IFERROR(INDEX(Calc!$B$2:$B$601,MATCH(5*1000+2,Calc!$F$2:$F$601,0)),"")</f>
        <v/>
      </c>
      <c r="F19" s="22">
        <f>IFERROR(INDEX(Calc!$A$2:$A$601,MATCH(5*1000+2,Calc!$F$2:$F$601,0)),"")</f>
        <v/>
      </c>
      <c r="G19" s="23">
        <f>IFERROR(INDEX(Calc!$C$2:$C$601,MATCH(5*1000+2,Calc!$F$2:$F$601,0)),"")</f>
        <v/>
      </c>
      <c r="I19" s="21">
        <f>IFERROR(INDEX(Calc!$B$2:$B$601,MATCH(6*1000+2,Calc!$F$2:$F$601,0)),"")</f>
        <v/>
      </c>
      <c r="J19" s="22">
        <f>IFERROR(INDEX(Calc!$A$2:$A$601,MATCH(6*1000+2,Calc!$F$2:$F$601,0)),"")</f>
        <v/>
      </c>
      <c r="K19" s="23">
        <f>IFERROR(INDEX(Calc!$C$2:$C$601,MATCH(6*1000+2,Calc!$F$2:$F$601,0)),"")</f>
        <v/>
      </c>
    </row>
    <row r="20">
      <c r="A20" s="21">
        <f>IFERROR(INDEX(Calc!$B$2:$B$601,MATCH(4*1000+3,Calc!$F$2:$F$601,0)),"")</f>
        <v/>
      </c>
      <c r="B20" s="22">
        <f>IFERROR(INDEX(Calc!$A$2:$A$601,MATCH(4*1000+3,Calc!$F$2:$F$601,0)),"")</f>
        <v/>
      </c>
      <c r="C20" s="23">
        <f>IFERROR(INDEX(Calc!$C$2:$C$601,MATCH(4*1000+3,Calc!$F$2:$F$601,0)),"")</f>
        <v/>
      </c>
      <c r="E20" s="21">
        <f>IFERROR(INDEX(Calc!$B$2:$B$601,MATCH(5*1000+3,Calc!$F$2:$F$601,0)),"")</f>
        <v/>
      </c>
      <c r="F20" s="22">
        <f>IFERROR(INDEX(Calc!$A$2:$A$601,MATCH(5*1000+3,Calc!$F$2:$F$601,0)),"")</f>
        <v/>
      </c>
      <c r="G20" s="23">
        <f>IFERROR(INDEX(Calc!$C$2:$C$601,MATCH(5*1000+3,Calc!$F$2:$F$601,0)),"")</f>
        <v/>
      </c>
      <c r="I20" s="21">
        <f>IFERROR(INDEX(Calc!$B$2:$B$601,MATCH(6*1000+3,Calc!$F$2:$F$601,0)),"")</f>
        <v/>
      </c>
      <c r="J20" s="22">
        <f>IFERROR(INDEX(Calc!$A$2:$A$601,MATCH(6*1000+3,Calc!$F$2:$F$601,0)),"")</f>
        <v/>
      </c>
      <c r="K20" s="23">
        <f>IFERROR(INDEX(Calc!$C$2:$C$601,MATCH(6*1000+3,Calc!$F$2:$F$601,0)),"")</f>
        <v/>
      </c>
    </row>
    <row r="21">
      <c r="A21" s="21">
        <f>IFERROR(INDEX(Calc!$B$2:$B$601,MATCH(4*1000+4,Calc!$F$2:$F$601,0)),"")</f>
        <v/>
      </c>
      <c r="B21" s="22">
        <f>IFERROR(INDEX(Calc!$A$2:$A$601,MATCH(4*1000+4,Calc!$F$2:$F$601,0)),"")</f>
        <v/>
      </c>
      <c r="C21" s="23">
        <f>IFERROR(INDEX(Calc!$C$2:$C$601,MATCH(4*1000+4,Calc!$F$2:$F$601,0)),"")</f>
        <v/>
      </c>
      <c r="E21" s="21">
        <f>IFERROR(INDEX(Calc!$B$2:$B$601,MATCH(5*1000+4,Calc!$F$2:$F$601,0)),"")</f>
        <v/>
      </c>
      <c r="F21" s="22">
        <f>IFERROR(INDEX(Calc!$A$2:$A$601,MATCH(5*1000+4,Calc!$F$2:$F$601,0)),"")</f>
        <v/>
      </c>
      <c r="G21" s="23">
        <f>IFERROR(INDEX(Calc!$C$2:$C$601,MATCH(5*1000+4,Calc!$F$2:$F$601,0)),"")</f>
        <v/>
      </c>
      <c r="I21" s="21">
        <f>IFERROR(INDEX(Calc!$B$2:$B$601,MATCH(6*1000+4,Calc!$F$2:$F$601,0)),"")</f>
        <v/>
      </c>
      <c r="J21" s="22">
        <f>IFERROR(INDEX(Calc!$A$2:$A$601,MATCH(6*1000+4,Calc!$F$2:$F$601,0)),"")</f>
        <v/>
      </c>
      <c r="K21" s="23">
        <f>IFERROR(INDEX(Calc!$C$2:$C$601,MATCH(6*1000+4,Calc!$F$2:$F$601,0)),"")</f>
        <v/>
      </c>
    </row>
    <row r="22">
      <c r="A22" s="21">
        <f>IFERROR(INDEX(Calc!$B$2:$B$601,MATCH(4*1000+5,Calc!$F$2:$F$601,0)),"")</f>
        <v/>
      </c>
      <c r="B22" s="22">
        <f>IFERROR(INDEX(Calc!$A$2:$A$601,MATCH(4*1000+5,Calc!$F$2:$F$601,0)),"")</f>
        <v/>
      </c>
      <c r="C22" s="23">
        <f>IFERROR(INDEX(Calc!$C$2:$C$601,MATCH(4*1000+5,Calc!$F$2:$F$601,0)),"")</f>
        <v/>
      </c>
      <c r="E22" s="21">
        <f>IFERROR(INDEX(Calc!$B$2:$B$601,MATCH(5*1000+5,Calc!$F$2:$F$601,0)),"")</f>
        <v/>
      </c>
      <c r="F22" s="22">
        <f>IFERROR(INDEX(Calc!$A$2:$A$601,MATCH(5*1000+5,Calc!$F$2:$F$601,0)),"")</f>
        <v/>
      </c>
      <c r="G22" s="23">
        <f>IFERROR(INDEX(Calc!$C$2:$C$601,MATCH(5*1000+5,Calc!$F$2:$F$601,0)),"")</f>
        <v/>
      </c>
      <c r="I22" s="21">
        <f>IFERROR(INDEX(Calc!$B$2:$B$601,MATCH(6*1000+5,Calc!$F$2:$F$601,0)),"")</f>
        <v/>
      </c>
      <c r="J22" s="22">
        <f>IFERROR(INDEX(Calc!$A$2:$A$601,MATCH(6*1000+5,Calc!$F$2:$F$601,0)),"")</f>
        <v/>
      </c>
      <c r="K22" s="23">
        <f>IFERROR(INDEX(Calc!$C$2:$C$601,MATCH(6*1000+5,Calc!$F$2:$F$601,0)),"")</f>
        <v/>
      </c>
    </row>
    <row r="23">
      <c r="A23" s="21">
        <f>IFERROR(INDEX(Calc!$B$2:$B$601,MATCH(4*1000+6,Calc!$F$2:$F$601,0)),"")</f>
        <v/>
      </c>
      <c r="B23" s="22">
        <f>IFERROR(INDEX(Calc!$A$2:$A$601,MATCH(4*1000+6,Calc!$F$2:$F$601,0)),"")</f>
        <v/>
      </c>
      <c r="C23" s="23">
        <f>IFERROR(INDEX(Calc!$C$2:$C$601,MATCH(4*1000+6,Calc!$F$2:$F$601,0)),"")</f>
        <v/>
      </c>
      <c r="E23" s="21">
        <f>IFERROR(INDEX(Calc!$B$2:$B$601,MATCH(5*1000+6,Calc!$F$2:$F$601,0)),"")</f>
        <v/>
      </c>
      <c r="F23" s="22">
        <f>IFERROR(INDEX(Calc!$A$2:$A$601,MATCH(5*1000+6,Calc!$F$2:$F$601,0)),"")</f>
        <v/>
      </c>
      <c r="G23" s="23">
        <f>IFERROR(INDEX(Calc!$C$2:$C$601,MATCH(5*1000+6,Calc!$F$2:$F$601,0)),"")</f>
        <v/>
      </c>
      <c r="I23" s="21">
        <f>IFERROR(INDEX(Calc!$B$2:$B$601,MATCH(6*1000+6,Calc!$F$2:$F$601,0)),"")</f>
        <v/>
      </c>
      <c r="J23" s="22">
        <f>IFERROR(INDEX(Calc!$A$2:$A$601,MATCH(6*1000+6,Calc!$F$2:$F$601,0)),"")</f>
        <v/>
      </c>
      <c r="K23" s="23">
        <f>IFERROR(INDEX(Calc!$C$2:$C$601,MATCH(6*1000+6,Calc!$F$2:$F$601,0)),"")</f>
        <v/>
      </c>
    </row>
    <row r="24">
      <c r="A24" s="21">
        <f>IFERROR(INDEX(Calc!$B$2:$B$601,MATCH(4*1000+7,Calc!$F$2:$F$601,0)),"")</f>
        <v/>
      </c>
      <c r="B24" s="22">
        <f>IFERROR(INDEX(Calc!$A$2:$A$601,MATCH(4*1000+7,Calc!$F$2:$F$601,0)),"")</f>
        <v/>
      </c>
      <c r="C24" s="23">
        <f>IFERROR(INDEX(Calc!$C$2:$C$601,MATCH(4*1000+7,Calc!$F$2:$F$601,0)),"")</f>
        <v/>
      </c>
      <c r="E24" s="21">
        <f>IFERROR(INDEX(Calc!$B$2:$B$601,MATCH(5*1000+7,Calc!$F$2:$F$601,0)),"")</f>
        <v/>
      </c>
      <c r="F24" s="22">
        <f>IFERROR(INDEX(Calc!$A$2:$A$601,MATCH(5*1000+7,Calc!$F$2:$F$601,0)),"")</f>
        <v/>
      </c>
      <c r="G24" s="23">
        <f>IFERROR(INDEX(Calc!$C$2:$C$601,MATCH(5*1000+7,Calc!$F$2:$F$601,0)),"")</f>
        <v/>
      </c>
      <c r="I24" s="21">
        <f>IFERROR(INDEX(Calc!$B$2:$B$601,MATCH(6*1000+7,Calc!$F$2:$F$601,0)),"")</f>
        <v/>
      </c>
      <c r="J24" s="22">
        <f>IFERROR(INDEX(Calc!$A$2:$A$601,MATCH(6*1000+7,Calc!$F$2:$F$601,0)),"")</f>
        <v/>
      </c>
      <c r="K24" s="23">
        <f>IFERROR(INDEX(Calc!$C$2:$C$601,MATCH(6*1000+7,Calc!$F$2:$F$601,0)),"")</f>
        <v/>
      </c>
    </row>
    <row r="25">
      <c r="A25" s="21">
        <f>IFERROR(INDEX(Calc!$B$2:$B$601,MATCH(4*1000+8,Calc!$F$2:$F$601,0)),"")</f>
        <v/>
      </c>
      <c r="B25" s="22">
        <f>IFERROR(INDEX(Calc!$A$2:$A$601,MATCH(4*1000+8,Calc!$F$2:$F$601,0)),"")</f>
        <v/>
      </c>
      <c r="C25" s="23">
        <f>IFERROR(INDEX(Calc!$C$2:$C$601,MATCH(4*1000+8,Calc!$F$2:$F$601,0)),"")</f>
        <v/>
      </c>
      <c r="E25" s="21">
        <f>IFERROR(INDEX(Calc!$B$2:$B$601,MATCH(5*1000+8,Calc!$F$2:$F$601,0)),"")</f>
        <v/>
      </c>
      <c r="F25" s="22">
        <f>IFERROR(INDEX(Calc!$A$2:$A$601,MATCH(5*1000+8,Calc!$F$2:$F$601,0)),"")</f>
        <v/>
      </c>
      <c r="G25" s="23">
        <f>IFERROR(INDEX(Calc!$C$2:$C$601,MATCH(5*1000+8,Calc!$F$2:$F$601,0)),"")</f>
        <v/>
      </c>
      <c r="I25" s="21">
        <f>IFERROR(INDEX(Calc!$B$2:$B$601,MATCH(6*1000+8,Calc!$F$2:$F$601,0)),"")</f>
        <v/>
      </c>
      <c r="J25" s="22">
        <f>IFERROR(INDEX(Calc!$A$2:$A$601,MATCH(6*1000+8,Calc!$F$2:$F$601,0)),"")</f>
        <v/>
      </c>
      <c r="K25" s="23">
        <f>IFERROR(INDEX(Calc!$C$2:$C$601,MATCH(6*1000+8,Calc!$F$2:$F$601,0)),"")</f>
        <v/>
      </c>
    </row>
    <row r="26">
      <c r="A26" s="24">
        <f>IF(COUNTIF(Calc!$D$2:$D$601,4)=0,"Nothing due",COUNTIF(Calc!$D$2:$D$601,4)&amp;" item(s)")</f>
        <v/>
      </c>
      <c r="C26" s="25">
        <f>IF(COUNTIF(Calc!$D$2:$D$601,4)&gt;8,"+ "&amp;(COUNTIF(Calc!$D$2:$D$601,4)-8)&amp;" more on the Tracker tab","")</f>
        <v/>
      </c>
      <c r="E26" s="24">
        <f>IF(COUNTIF(Calc!$D$2:$D$601,5)=0,"Nothing due",COUNTIF(Calc!$D$2:$D$601,5)&amp;" item(s)")</f>
        <v/>
      </c>
      <c r="G26" s="25">
        <f>IF(COUNTIF(Calc!$D$2:$D$601,5)&gt;8,"+ "&amp;(COUNTIF(Calc!$D$2:$D$601,5)-8)&amp;" more on the Tracker tab","")</f>
        <v/>
      </c>
      <c r="I26" s="24">
        <f>IF(COUNTIF(Calc!$D$2:$D$601,6)=0,"Nothing due",COUNTIF(Calc!$D$2:$D$601,6)&amp;" item(s)")</f>
        <v/>
      </c>
      <c r="K26" s="25">
        <f>IF(COUNTIF(Calc!$D$2:$D$601,6)&gt;8,"+ "&amp;(COUNTIF(Calc!$D$2:$D$601,6)-8)&amp;" more on the Tracker tab","")</f>
        <v/>
      </c>
    </row>
    <row r="27" ht="20" customHeight="1">
      <c r="A27" s="19">
        <f>DATE(YEAR($C$3),MONTH($C$3)+6,1)</f>
        <v/>
      </c>
      <c r="B27" s="2" t="n"/>
      <c r="C27" s="2" t="n"/>
      <c r="E27" s="19">
        <f>DATE(YEAR($C$3),MONTH($C$3)+7,1)</f>
        <v/>
      </c>
      <c r="F27" s="2" t="n"/>
      <c r="G27" s="2" t="n"/>
      <c r="I27" s="19">
        <f>DATE(YEAR($C$3),MONTH($C$3)+8,1)</f>
        <v/>
      </c>
      <c r="J27" s="2" t="n"/>
      <c r="K27" s="2" t="n"/>
    </row>
    <row r="28">
      <c r="A28" s="20" t="inlineStr">
        <is>
          <t>Date</t>
        </is>
      </c>
      <c r="B28" s="20" t="inlineStr">
        <is>
          <t>Type</t>
        </is>
      </c>
      <c r="C28" s="20" t="inlineStr">
        <is>
          <t>Funder</t>
        </is>
      </c>
      <c r="E28" s="20" t="inlineStr">
        <is>
          <t>Date</t>
        </is>
      </c>
      <c r="F28" s="20" t="inlineStr">
        <is>
          <t>Type</t>
        </is>
      </c>
      <c r="G28" s="20" t="inlineStr">
        <is>
          <t>Funder</t>
        </is>
      </c>
      <c r="I28" s="20" t="inlineStr">
        <is>
          <t>Date</t>
        </is>
      </c>
      <c r="J28" s="20" t="inlineStr">
        <is>
          <t>Type</t>
        </is>
      </c>
      <c r="K28" s="20" t="inlineStr">
        <is>
          <t>Funder</t>
        </is>
      </c>
    </row>
    <row r="29">
      <c r="A29" s="21">
        <f>IFERROR(INDEX(Calc!$B$2:$B$601,MATCH(7*1000+1,Calc!$F$2:$F$601,0)),"")</f>
        <v/>
      </c>
      <c r="B29" s="22">
        <f>IFERROR(INDEX(Calc!$A$2:$A$601,MATCH(7*1000+1,Calc!$F$2:$F$601,0)),"")</f>
        <v/>
      </c>
      <c r="C29" s="23">
        <f>IFERROR(INDEX(Calc!$C$2:$C$601,MATCH(7*1000+1,Calc!$F$2:$F$601,0)),"")</f>
        <v/>
      </c>
      <c r="E29" s="21">
        <f>IFERROR(INDEX(Calc!$B$2:$B$601,MATCH(8*1000+1,Calc!$F$2:$F$601,0)),"")</f>
        <v/>
      </c>
      <c r="F29" s="22">
        <f>IFERROR(INDEX(Calc!$A$2:$A$601,MATCH(8*1000+1,Calc!$F$2:$F$601,0)),"")</f>
        <v/>
      </c>
      <c r="G29" s="23">
        <f>IFERROR(INDEX(Calc!$C$2:$C$601,MATCH(8*1000+1,Calc!$F$2:$F$601,0)),"")</f>
        <v/>
      </c>
      <c r="I29" s="21">
        <f>IFERROR(INDEX(Calc!$B$2:$B$601,MATCH(9*1000+1,Calc!$F$2:$F$601,0)),"")</f>
        <v/>
      </c>
      <c r="J29" s="22">
        <f>IFERROR(INDEX(Calc!$A$2:$A$601,MATCH(9*1000+1,Calc!$F$2:$F$601,0)),"")</f>
        <v/>
      </c>
      <c r="K29" s="23">
        <f>IFERROR(INDEX(Calc!$C$2:$C$601,MATCH(9*1000+1,Calc!$F$2:$F$601,0)),"")</f>
        <v/>
      </c>
    </row>
    <row r="30">
      <c r="A30" s="21">
        <f>IFERROR(INDEX(Calc!$B$2:$B$601,MATCH(7*1000+2,Calc!$F$2:$F$601,0)),"")</f>
        <v/>
      </c>
      <c r="B30" s="22">
        <f>IFERROR(INDEX(Calc!$A$2:$A$601,MATCH(7*1000+2,Calc!$F$2:$F$601,0)),"")</f>
        <v/>
      </c>
      <c r="C30" s="23">
        <f>IFERROR(INDEX(Calc!$C$2:$C$601,MATCH(7*1000+2,Calc!$F$2:$F$601,0)),"")</f>
        <v/>
      </c>
      <c r="E30" s="21">
        <f>IFERROR(INDEX(Calc!$B$2:$B$601,MATCH(8*1000+2,Calc!$F$2:$F$601,0)),"")</f>
        <v/>
      </c>
      <c r="F30" s="22">
        <f>IFERROR(INDEX(Calc!$A$2:$A$601,MATCH(8*1000+2,Calc!$F$2:$F$601,0)),"")</f>
        <v/>
      </c>
      <c r="G30" s="23">
        <f>IFERROR(INDEX(Calc!$C$2:$C$601,MATCH(8*1000+2,Calc!$F$2:$F$601,0)),"")</f>
        <v/>
      </c>
      <c r="I30" s="21">
        <f>IFERROR(INDEX(Calc!$B$2:$B$601,MATCH(9*1000+2,Calc!$F$2:$F$601,0)),"")</f>
        <v/>
      </c>
      <c r="J30" s="22">
        <f>IFERROR(INDEX(Calc!$A$2:$A$601,MATCH(9*1000+2,Calc!$F$2:$F$601,0)),"")</f>
        <v/>
      </c>
      <c r="K30" s="23">
        <f>IFERROR(INDEX(Calc!$C$2:$C$601,MATCH(9*1000+2,Calc!$F$2:$F$601,0)),"")</f>
        <v/>
      </c>
    </row>
    <row r="31">
      <c r="A31" s="21">
        <f>IFERROR(INDEX(Calc!$B$2:$B$601,MATCH(7*1000+3,Calc!$F$2:$F$601,0)),"")</f>
        <v/>
      </c>
      <c r="B31" s="22">
        <f>IFERROR(INDEX(Calc!$A$2:$A$601,MATCH(7*1000+3,Calc!$F$2:$F$601,0)),"")</f>
        <v/>
      </c>
      <c r="C31" s="23">
        <f>IFERROR(INDEX(Calc!$C$2:$C$601,MATCH(7*1000+3,Calc!$F$2:$F$601,0)),"")</f>
        <v/>
      </c>
      <c r="E31" s="21">
        <f>IFERROR(INDEX(Calc!$B$2:$B$601,MATCH(8*1000+3,Calc!$F$2:$F$601,0)),"")</f>
        <v/>
      </c>
      <c r="F31" s="22">
        <f>IFERROR(INDEX(Calc!$A$2:$A$601,MATCH(8*1000+3,Calc!$F$2:$F$601,0)),"")</f>
        <v/>
      </c>
      <c r="G31" s="23">
        <f>IFERROR(INDEX(Calc!$C$2:$C$601,MATCH(8*1000+3,Calc!$F$2:$F$601,0)),"")</f>
        <v/>
      </c>
      <c r="I31" s="21">
        <f>IFERROR(INDEX(Calc!$B$2:$B$601,MATCH(9*1000+3,Calc!$F$2:$F$601,0)),"")</f>
        <v/>
      </c>
      <c r="J31" s="22">
        <f>IFERROR(INDEX(Calc!$A$2:$A$601,MATCH(9*1000+3,Calc!$F$2:$F$601,0)),"")</f>
        <v/>
      </c>
      <c r="K31" s="23">
        <f>IFERROR(INDEX(Calc!$C$2:$C$601,MATCH(9*1000+3,Calc!$F$2:$F$601,0)),"")</f>
        <v/>
      </c>
    </row>
    <row r="32">
      <c r="A32" s="21">
        <f>IFERROR(INDEX(Calc!$B$2:$B$601,MATCH(7*1000+4,Calc!$F$2:$F$601,0)),"")</f>
        <v/>
      </c>
      <c r="B32" s="22">
        <f>IFERROR(INDEX(Calc!$A$2:$A$601,MATCH(7*1000+4,Calc!$F$2:$F$601,0)),"")</f>
        <v/>
      </c>
      <c r="C32" s="23">
        <f>IFERROR(INDEX(Calc!$C$2:$C$601,MATCH(7*1000+4,Calc!$F$2:$F$601,0)),"")</f>
        <v/>
      </c>
      <c r="E32" s="21">
        <f>IFERROR(INDEX(Calc!$B$2:$B$601,MATCH(8*1000+4,Calc!$F$2:$F$601,0)),"")</f>
        <v/>
      </c>
      <c r="F32" s="22">
        <f>IFERROR(INDEX(Calc!$A$2:$A$601,MATCH(8*1000+4,Calc!$F$2:$F$601,0)),"")</f>
        <v/>
      </c>
      <c r="G32" s="23">
        <f>IFERROR(INDEX(Calc!$C$2:$C$601,MATCH(8*1000+4,Calc!$F$2:$F$601,0)),"")</f>
        <v/>
      </c>
      <c r="I32" s="21">
        <f>IFERROR(INDEX(Calc!$B$2:$B$601,MATCH(9*1000+4,Calc!$F$2:$F$601,0)),"")</f>
        <v/>
      </c>
      <c r="J32" s="22">
        <f>IFERROR(INDEX(Calc!$A$2:$A$601,MATCH(9*1000+4,Calc!$F$2:$F$601,0)),"")</f>
        <v/>
      </c>
      <c r="K32" s="23">
        <f>IFERROR(INDEX(Calc!$C$2:$C$601,MATCH(9*1000+4,Calc!$F$2:$F$601,0)),"")</f>
        <v/>
      </c>
    </row>
    <row r="33">
      <c r="A33" s="21">
        <f>IFERROR(INDEX(Calc!$B$2:$B$601,MATCH(7*1000+5,Calc!$F$2:$F$601,0)),"")</f>
        <v/>
      </c>
      <c r="B33" s="22">
        <f>IFERROR(INDEX(Calc!$A$2:$A$601,MATCH(7*1000+5,Calc!$F$2:$F$601,0)),"")</f>
        <v/>
      </c>
      <c r="C33" s="23">
        <f>IFERROR(INDEX(Calc!$C$2:$C$601,MATCH(7*1000+5,Calc!$F$2:$F$601,0)),"")</f>
        <v/>
      </c>
      <c r="E33" s="21">
        <f>IFERROR(INDEX(Calc!$B$2:$B$601,MATCH(8*1000+5,Calc!$F$2:$F$601,0)),"")</f>
        <v/>
      </c>
      <c r="F33" s="22">
        <f>IFERROR(INDEX(Calc!$A$2:$A$601,MATCH(8*1000+5,Calc!$F$2:$F$601,0)),"")</f>
        <v/>
      </c>
      <c r="G33" s="23">
        <f>IFERROR(INDEX(Calc!$C$2:$C$601,MATCH(8*1000+5,Calc!$F$2:$F$601,0)),"")</f>
        <v/>
      </c>
      <c r="I33" s="21">
        <f>IFERROR(INDEX(Calc!$B$2:$B$601,MATCH(9*1000+5,Calc!$F$2:$F$601,0)),"")</f>
        <v/>
      </c>
      <c r="J33" s="22">
        <f>IFERROR(INDEX(Calc!$A$2:$A$601,MATCH(9*1000+5,Calc!$F$2:$F$601,0)),"")</f>
        <v/>
      </c>
      <c r="K33" s="23">
        <f>IFERROR(INDEX(Calc!$C$2:$C$601,MATCH(9*1000+5,Calc!$F$2:$F$601,0)),"")</f>
        <v/>
      </c>
    </row>
    <row r="34">
      <c r="A34" s="21">
        <f>IFERROR(INDEX(Calc!$B$2:$B$601,MATCH(7*1000+6,Calc!$F$2:$F$601,0)),"")</f>
        <v/>
      </c>
      <c r="B34" s="22">
        <f>IFERROR(INDEX(Calc!$A$2:$A$601,MATCH(7*1000+6,Calc!$F$2:$F$601,0)),"")</f>
        <v/>
      </c>
      <c r="C34" s="23">
        <f>IFERROR(INDEX(Calc!$C$2:$C$601,MATCH(7*1000+6,Calc!$F$2:$F$601,0)),"")</f>
        <v/>
      </c>
      <c r="E34" s="21">
        <f>IFERROR(INDEX(Calc!$B$2:$B$601,MATCH(8*1000+6,Calc!$F$2:$F$601,0)),"")</f>
        <v/>
      </c>
      <c r="F34" s="22">
        <f>IFERROR(INDEX(Calc!$A$2:$A$601,MATCH(8*1000+6,Calc!$F$2:$F$601,0)),"")</f>
        <v/>
      </c>
      <c r="G34" s="23">
        <f>IFERROR(INDEX(Calc!$C$2:$C$601,MATCH(8*1000+6,Calc!$F$2:$F$601,0)),"")</f>
        <v/>
      </c>
      <c r="I34" s="21">
        <f>IFERROR(INDEX(Calc!$B$2:$B$601,MATCH(9*1000+6,Calc!$F$2:$F$601,0)),"")</f>
        <v/>
      </c>
      <c r="J34" s="22">
        <f>IFERROR(INDEX(Calc!$A$2:$A$601,MATCH(9*1000+6,Calc!$F$2:$F$601,0)),"")</f>
        <v/>
      </c>
      <c r="K34" s="23">
        <f>IFERROR(INDEX(Calc!$C$2:$C$601,MATCH(9*1000+6,Calc!$F$2:$F$601,0)),"")</f>
        <v/>
      </c>
    </row>
    <row r="35">
      <c r="A35" s="21">
        <f>IFERROR(INDEX(Calc!$B$2:$B$601,MATCH(7*1000+7,Calc!$F$2:$F$601,0)),"")</f>
        <v/>
      </c>
      <c r="B35" s="22">
        <f>IFERROR(INDEX(Calc!$A$2:$A$601,MATCH(7*1000+7,Calc!$F$2:$F$601,0)),"")</f>
        <v/>
      </c>
      <c r="C35" s="23">
        <f>IFERROR(INDEX(Calc!$C$2:$C$601,MATCH(7*1000+7,Calc!$F$2:$F$601,0)),"")</f>
        <v/>
      </c>
      <c r="E35" s="21">
        <f>IFERROR(INDEX(Calc!$B$2:$B$601,MATCH(8*1000+7,Calc!$F$2:$F$601,0)),"")</f>
        <v/>
      </c>
      <c r="F35" s="22">
        <f>IFERROR(INDEX(Calc!$A$2:$A$601,MATCH(8*1000+7,Calc!$F$2:$F$601,0)),"")</f>
        <v/>
      </c>
      <c r="G35" s="23">
        <f>IFERROR(INDEX(Calc!$C$2:$C$601,MATCH(8*1000+7,Calc!$F$2:$F$601,0)),"")</f>
        <v/>
      </c>
      <c r="I35" s="21">
        <f>IFERROR(INDEX(Calc!$B$2:$B$601,MATCH(9*1000+7,Calc!$F$2:$F$601,0)),"")</f>
        <v/>
      </c>
      <c r="J35" s="22">
        <f>IFERROR(INDEX(Calc!$A$2:$A$601,MATCH(9*1000+7,Calc!$F$2:$F$601,0)),"")</f>
        <v/>
      </c>
      <c r="K35" s="23">
        <f>IFERROR(INDEX(Calc!$C$2:$C$601,MATCH(9*1000+7,Calc!$F$2:$F$601,0)),"")</f>
        <v/>
      </c>
    </row>
    <row r="36">
      <c r="A36" s="21">
        <f>IFERROR(INDEX(Calc!$B$2:$B$601,MATCH(7*1000+8,Calc!$F$2:$F$601,0)),"")</f>
        <v/>
      </c>
      <c r="B36" s="22">
        <f>IFERROR(INDEX(Calc!$A$2:$A$601,MATCH(7*1000+8,Calc!$F$2:$F$601,0)),"")</f>
        <v/>
      </c>
      <c r="C36" s="23">
        <f>IFERROR(INDEX(Calc!$C$2:$C$601,MATCH(7*1000+8,Calc!$F$2:$F$601,0)),"")</f>
        <v/>
      </c>
      <c r="E36" s="21">
        <f>IFERROR(INDEX(Calc!$B$2:$B$601,MATCH(8*1000+8,Calc!$F$2:$F$601,0)),"")</f>
        <v/>
      </c>
      <c r="F36" s="22">
        <f>IFERROR(INDEX(Calc!$A$2:$A$601,MATCH(8*1000+8,Calc!$F$2:$F$601,0)),"")</f>
        <v/>
      </c>
      <c r="G36" s="23">
        <f>IFERROR(INDEX(Calc!$C$2:$C$601,MATCH(8*1000+8,Calc!$F$2:$F$601,0)),"")</f>
        <v/>
      </c>
      <c r="I36" s="21">
        <f>IFERROR(INDEX(Calc!$B$2:$B$601,MATCH(9*1000+8,Calc!$F$2:$F$601,0)),"")</f>
        <v/>
      </c>
      <c r="J36" s="22">
        <f>IFERROR(INDEX(Calc!$A$2:$A$601,MATCH(9*1000+8,Calc!$F$2:$F$601,0)),"")</f>
        <v/>
      </c>
      <c r="K36" s="23">
        <f>IFERROR(INDEX(Calc!$C$2:$C$601,MATCH(9*1000+8,Calc!$F$2:$F$601,0)),"")</f>
        <v/>
      </c>
    </row>
    <row r="37">
      <c r="A37" s="24">
        <f>IF(COUNTIF(Calc!$D$2:$D$601,7)=0,"Nothing due",COUNTIF(Calc!$D$2:$D$601,7)&amp;" item(s)")</f>
        <v/>
      </c>
      <c r="C37" s="25">
        <f>IF(COUNTIF(Calc!$D$2:$D$601,7)&gt;8,"+ "&amp;(COUNTIF(Calc!$D$2:$D$601,7)-8)&amp;" more on the Tracker tab","")</f>
        <v/>
      </c>
      <c r="E37" s="24">
        <f>IF(COUNTIF(Calc!$D$2:$D$601,8)=0,"Nothing due",COUNTIF(Calc!$D$2:$D$601,8)&amp;" item(s)")</f>
        <v/>
      </c>
      <c r="G37" s="25">
        <f>IF(COUNTIF(Calc!$D$2:$D$601,8)&gt;8,"+ "&amp;(COUNTIF(Calc!$D$2:$D$601,8)-8)&amp;" more on the Tracker tab","")</f>
        <v/>
      </c>
      <c r="I37" s="24">
        <f>IF(COUNTIF(Calc!$D$2:$D$601,9)=0,"Nothing due",COUNTIF(Calc!$D$2:$D$601,9)&amp;" item(s)")</f>
        <v/>
      </c>
      <c r="K37" s="25">
        <f>IF(COUNTIF(Calc!$D$2:$D$601,9)&gt;8,"+ "&amp;(COUNTIF(Calc!$D$2:$D$601,9)-8)&amp;" more on the Tracker tab","")</f>
        <v/>
      </c>
    </row>
    <row r="38" ht="20" customHeight="1">
      <c r="A38" s="19">
        <f>DATE(YEAR($C$3),MONTH($C$3)+9,1)</f>
        <v/>
      </c>
      <c r="B38" s="2" t="n"/>
      <c r="C38" s="2" t="n"/>
      <c r="E38" s="19">
        <f>DATE(YEAR($C$3),MONTH($C$3)+10,1)</f>
        <v/>
      </c>
      <c r="F38" s="2" t="n"/>
      <c r="G38" s="2" t="n"/>
      <c r="I38" s="19">
        <f>DATE(YEAR($C$3),MONTH($C$3)+11,1)</f>
        <v/>
      </c>
      <c r="J38" s="2" t="n"/>
      <c r="K38" s="2" t="n"/>
    </row>
    <row r="39">
      <c r="A39" s="20" t="inlineStr">
        <is>
          <t>Date</t>
        </is>
      </c>
      <c r="B39" s="20" t="inlineStr">
        <is>
          <t>Type</t>
        </is>
      </c>
      <c r="C39" s="20" t="inlineStr">
        <is>
          <t>Funder</t>
        </is>
      </c>
      <c r="E39" s="20" t="inlineStr">
        <is>
          <t>Date</t>
        </is>
      </c>
      <c r="F39" s="20" t="inlineStr">
        <is>
          <t>Type</t>
        </is>
      </c>
      <c r="G39" s="20" t="inlineStr">
        <is>
          <t>Funder</t>
        </is>
      </c>
      <c r="I39" s="20" t="inlineStr">
        <is>
          <t>Date</t>
        </is>
      </c>
      <c r="J39" s="20" t="inlineStr">
        <is>
          <t>Type</t>
        </is>
      </c>
      <c r="K39" s="20" t="inlineStr">
        <is>
          <t>Funder</t>
        </is>
      </c>
    </row>
    <row r="40">
      <c r="A40" s="21">
        <f>IFERROR(INDEX(Calc!$B$2:$B$601,MATCH(10*1000+1,Calc!$F$2:$F$601,0)),"")</f>
        <v/>
      </c>
      <c r="B40" s="22">
        <f>IFERROR(INDEX(Calc!$A$2:$A$601,MATCH(10*1000+1,Calc!$F$2:$F$601,0)),"")</f>
        <v/>
      </c>
      <c r="C40" s="23">
        <f>IFERROR(INDEX(Calc!$C$2:$C$601,MATCH(10*1000+1,Calc!$F$2:$F$601,0)),"")</f>
        <v/>
      </c>
      <c r="E40" s="21">
        <f>IFERROR(INDEX(Calc!$B$2:$B$601,MATCH(11*1000+1,Calc!$F$2:$F$601,0)),"")</f>
        <v/>
      </c>
      <c r="F40" s="22">
        <f>IFERROR(INDEX(Calc!$A$2:$A$601,MATCH(11*1000+1,Calc!$F$2:$F$601,0)),"")</f>
        <v/>
      </c>
      <c r="G40" s="23">
        <f>IFERROR(INDEX(Calc!$C$2:$C$601,MATCH(11*1000+1,Calc!$F$2:$F$601,0)),"")</f>
        <v/>
      </c>
      <c r="I40" s="21">
        <f>IFERROR(INDEX(Calc!$B$2:$B$601,MATCH(12*1000+1,Calc!$F$2:$F$601,0)),"")</f>
        <v/>
      </c>
      <c r="J40" s="22">
        <f>IFERROR(INDEX(Calc!$A$2:$A$601,MATCH(12*1000+1,Calc!$F$2:$F$601,0)),"")</f>
        <v/>
      </c>
      <c r="K40" s="23">
        <f>IFERROR(INDEX(Calc!$C$2:$C$601,MATCH(12*1000+1,Calc!$F$2:$F$601,0)),"")</f>
        <v/>
      </c>
    </row>
    <row r="41">
      <c r="A41" s="21">
        <f>IFERROR(INDEX(Calc!$B$2:$B$601,MATCH(10*1000+2,Calc!$F$2:$F$601,0)),"")</f>
        <v/>
      </c>
      <c r="B41" s="22">
        <f>IFERROR(INDEX(Calc!$A$2:$A$601,MATCH(10*1000+2,Calc!$F$2:$F$601,0)),"")</f>
        <v/>
      </c>
      <c r="C41" s="23">
        <f>IFERROR(INDEX(Calc!$C$2:$C$601,MATCH(10*1000+2,Calc!$F$2:$F$601,0)),"")</f>
        <v/>
      </c>
      <c r="E41" s="21">
        <f>IFERROR(INDEX(Calc!$B$2:$B$601,MATCH(11*1000+2,Calc!$F$2:$F$601,0)),"")</f>
        <v/>
      </c>
      <c r="F41" s="22">
        <f>IFERROR(INDEX(Calc!$A$2:$A$601,MATCH(11*1000+2,Calc!$F$2:$F$601,0)),"")</f>
        <v/>
      </c>
      <c r="G41" s="23">
        <f>IFERROR(INDEX(Calc!$C$2:$C$601,MATCH(11*1000+2,Calc!$F$2:$F$601,0)),"")</f>
        <v/>
      </c>
      <c r="I41" s="21">
        <f>IFERROR(INDEX(Calc!$B$2:$B$601,MATCH(12*1000+2,Calc!$F$2:$F$601,0)),"")</f>
        <v/>
      </c>
      <c r="J41" s="22">
        <f>IFERROR(INDEX(Calc!$A$2:$A$601,MATCH(12*1000+2,Calc!$F$2:$F$601,0)),"")</f>
        <v/>
      </c>
      <c r="K41" s="23">
        <f>IFERROR(INDEX(Calc!$C$2:$C$601,MATCH(12*1000+2,Calc!$F$2:$F$601,0)),"")</f>
        <v/>
      </c>
    </row>
    <row r="42">
      <c r="A42" s="21">
        <f>IFERROR(INDEX(Calc!$B$2:$B$601,MATCH(10*1000+3,Calc!$F$2:$F$601,0)),"")</f>
        <v/>
      </c>
      <c r="B42" s="22">
        <f>IFERROR(INDEX(Calc!$A$2:$A$601,MATCH(10*1000+3,Calc!$F$2:$F$601,0)),"")</f>
        <v/>
      </c>
      <c r="C42" s="23">
        <f>IFERROR(INDEX(Calc!$C$2:$C$601,MATCH(10*1000+3,Calc!$F$2:$F$601,0)),"")</f>
        <v/>
      </c>
      <c r="E42" s="21">
        <f>IFERROR(INDEX(Calc!$B$2:$B$601,MATCH(11*1000+3,Calc!$F$2:$F$601,0)),"")</f>
        <v/>
      </c>
      <c r="F42" s="22">
        <f>IFERROR(INDEX(Calc!$A$2:$A$601,MATCH(11*1000+3,Calc!$F$2:$F$601,0)),"")</f>
        <v/>
      </c>
      <c r="G42" s="23">
        <f>IFERROR(INDEX(Calc!$C$2:$C$601,MATCH(11*1000+3,Calc!$F$2:$F$601,0)),"")</f>
        <v/>
      </c>
      <c r="I42" s="21">
        <f>IFERROR(INDEX(Calc!$B$2:$B$601,MATCH(12*1000+3,Calc!$F$2:$F$601,0)),"")</f>
        <v/>
      </c>
      <c r="J42" s="22">
        <f>IFERROR(INDEX(Calc!$A$2:$A$601,MATCH(12*1000+3,Calc!$F$2:$F$601,0)),"")</f>
        <v/>
      </c>
      <c r="K42" s="23">
        <f>IFERROR(INDEX(Calc!$C$2:$C$601,MATCH(12*1000+3,Calc!$F$2:$F$601,0)),"")</f>
        <v/>
      </c>
    </row>
    <row r="43">
      <c r="A43" s="21">
        <f>IFERROR(INDEX(Calc!$B$2:$B$601,MATCH(10*1000+4,Calc!$F$2:$F$601,0)),"")</f>
        <v/>
      </c>
      <c r="B43" s="22">
        <f>IFERROR(INDEX(Calc!$A$2:$A$601,MATCH(10*1000+4,Calc!$F$2:$F$601,0)),"")</f>
        <v/>
      </c>
      <c r="C43" s="23">
        <f>IFERROR(INDEX(Calc!$C$2:$C$601,MATCH(10*1000+4,Calc!$F$2:$F$601,0)),"")</f>
        <v/>
      </c>
      <c r="E43" s="21">
        <f>IFERROR(INDEX(Calc!$B$2:$B$601,MATCH(11*1000+4,Calc!$F$2:$F$601,0)),"")</f>
        <v/>
      </c>
      <c r="F43" s="22">
        <f>IFERROR(INDEX(Calc!$A$2:$A$601,MATCH(11*1000+4,Calc!$F$2:$F$601,0)),"")</f>
        <v/>
      </c>
      <c r="G43" s="23">
        <f>IFERROR(INDEX(Calc!$C$2:$C$601,MATCH(11*1000+4,Calc!$F$2:$F$601,0)),"")</f>
        <v/>
      </c>
      <c r="I43" s="21">
        <f>IFERROR(INDEX(Calc!$B$2:$B$601,MATCH(12*1000+4,Calc!$F$2:$F$601,0)),"")</f>
        <v/>
      </c>
      <c r="J43" s="22">
        <f>IFERROR(INDEX(Calc!$A$2:$A$601,MATCH(12*1000+4,Calc!$F$2:$F$601,0)),"")</f>
        <v/>
      </c>
      <c r="K43" s="23">
        <f>IFERROR(INDEX(Calc!$C$2:$C$601,MATCH(12*1000+4,Calc!$F$2:$F$601,0)),"")</f>
        <v/>
      </c>
    </row>
    <row r="44">
      <c r="A44" s="21">
        <f>IFERROR(INDEX(Calc!$B$2:$B$601,MATCH(10*1000+5,Calc!$F$2:$F$601,0)),"")</f>
        <v/>
      </c>
      <c r="B44" s="22">
        <f>IFERROR(INDEX(Calc!$A$2:$A$601,MATCH(10*1000+5,Calc!$F$2:$F$601,0)),"")</f>
        <v/>
      </c>
      <c r="C44" s="23">
        <f>IFERROR(INDEX(Calc!$C$2:$C$601,MATCH(10*1000+5,Calc!$F$2:$F$601,0)),"")</f>
        <v/>
      </c>
      <c r="E44" s="21">
        <f>IFERROR(INDEX(Calc!$B$2:$B$601,MATCH(11*1000+5,Calc!$F$2:$F$601,0)),"")</f>
        <v/>
      </c>
      <c r="F44" s="22">
        <f>IFERROR(INDEX(Calc!$A$2:$A$601,MATCH(11*1000+5,Calc!$F$2:$F$601,0)),"")</f>
        <v/>
      </c>
      <c r="G44" s="23">
        <f>IFERROR(INDEX(Calc!$C$2:$C$601,MATCH(11*1000+5,Calc!$F$2:$F$601,0)),"")</f>
        <v/>
      </c>
      <c r="I44" s="21">
        <f>IFERROR(INDEX(Calc!$B$2:$B$601,MATCH(12*1000+5,Calc!$F$2:$F$601,0)),"")</f>
        <v/>
      </c>
      <c r="J44" s="22">
        <f>IFERROR(INDEX(Calc!$A$2:$A$601,MATCH(12*1000+5,Calc!$F$2:$F$601,0)),"")</f>
        <v/>
      </c>
      <c r="K44" s="23">
        <f>IFERROR(INDEX(Calc!$C$2:$C$601,MATCH(12*1000+5,Calc!$F$2:$F$601,0)),"")</f>
        <v/>
      </c>
    </row>
    <row r="45">
      <c r="A45" s="21">
        <f>IFERROR(INDEX(Calc!$B$2:$B$601,MATCH(10*1000+6,Calc!$F$2:$F$601,0)),"")</f>
        <v/>
      </c>
      <c r="B45" s="22">
        <f>IFERROR(INDEX(Calc!$A$2:$A$601,MATCH(10*1000+6,Calc!$F$2:$F$601,0)),"")</f>
        <v/>
      </c>
      <c r="C45" s="23">
        <f>IFERROR(INDEX(Calc!$C$2:$C$601,MATCH(10*1000+6,Calc!$F$2:$F$601,0)),"")</f>
        <v/>
      </c>
      <c r="E45" s="21">
        <f>IFERROR(INDEX(Calc!$B$2:$B$601,MATCH(11*1000+6,Calc!$F$2:$F$601,0)),"")</f>
        <v/>
      </c>
      <c r="F45" s="22">
        <f>IFERROR(INDEX(Calc!$A$2:$A$601,MATCH(11*1000+6,Calc!$F$2:$F$601,0)),"")</f>
        <v/>
      </c>
      <c r="G45" s="23">
        <f>IFERROR(INDEX(Calc!$C$2:$C$601,MATCH(11*1000+6,Calc!$F$2:$F$601,0)),"")</f>
        <v/>
      </c>
      <c r="I45" s="21">
        <f>IFERROR(INDEX(Calc!$B$2:$B$601,MATCH(12*1000+6,Calc!$F$2:$F$601,0)),"")</f>
        <v/>
      </c>
      <c r="J45" s="22">
        <f>IFERROR(INDEX(Calc!$A$2:$A$601,MATCH(12*1000+6,Calc!$F$2:$F$601,0)),"")</f>
        <v/>
      </c>
      <c r="K45" s="23">
        <f>IFERROR(INDEX(Calc!$C$2:$C$601,MATCH(12*1000+6,Calc!$F$2:$F$601,0)),"")</f>
        <v/>
      </c>
    </row>
    <row r="46">
      <c r="A46" s="21">
        <f>IFERROR(INDEX(Calc!$B$2:$B$601,MATCH(10*1000+7,Calc!$F$2:$F$601,0)),"")</f>
        <v/>
      </c>
      <c r="B46" s="22">
        <f>IFERROR(INDEX(Calc!$A$2:$A$601,MATCH(10*1000+7,Calc!$F$2:$F$601,0)),"")</f>
        <v/>
      </c>
      <c r="C46" s="23">
        <f>IFERROR(INDEX(Calc!$C$2:$C$601,MATCH(10*1000+7,Calc!$F$2:$F$601,0)),"")</f>
        <v/>
      </c>
      <c r="E46" s="21">
        <f>IFERROR(INDEX(Calc!$B$2:$B$601,MATCH(11*1000+7,Calc!$F$2:$F$601,0)),"")</f>
        <v/>
      </c>
      <c r="F46" s="22">
        <f>IFERROR(INDEX(Calc!$A$2:$A$601,MATCH(11*1000+7,Calc!$F$2:$F$601,0)),"")</f>
        <v/>
      </c>
      <c r="G46" s="23">
        <f>IFERROR(INDEX(Calc!$C$2:$C$601,MATCH(11*1000+7,Calc!$F$2:$F$601,0)),"")</f>
        <v/>
      </c>
      <c r="I46" s="21">
        <f>IFERROR(INDEX(Calc!$B$2:$B$601,MATCH(12*1000+7,Calc!$F$2:$F$601,0)),"")</f>
        <v/>
      </c>
      <c r="J46" s="22">
        <f>IFERROR(INDEX(Calc!$A$2:$A$601,MATCH(12*1000+7,Calc!$F$2:$F$601,0)),"")</f>
        <v/>
      </c>
      <c r="K46" s="23">
        <f>IFERROR(INDEX(Calc!$C$2:$C$601,MATCH(12*1000+7,Calc!$F$2:$F$601,0)),"")</f>
        <v/>
      </c>
    </row>
    <row r="47">
      <c r="A47" s="21">
        <f>IFERROR(INDEX(Calc!$B$2:$B$601,MATCH(10*1000+8,Calc!$F$2:$F$601,0)),"")</f>
        <v/>
      </c>
      <c r="B47" s="22">
        <f>IFERROR(INDEX(Calc!$A$2:$A$601,MATCH(10*1000+8,Calc!$F$2:$F$601,0)),"")</f>
        <v/>
      </c>
      <c r="C47" s="23">
        <f>IFERROR(INDEX(Calc!$C$2:$C$601,MATCH(10*1000+8,Calc!$F$2:$F$601,0)),"")</f>
        <v/>
      </c>
      <c r="E47" s="21">
        <f>IFERROR(INDEX(Calc!$B$2:$B$601,MATCH(11*1000+8,Calc!$F$2:$F$601,0)),"")</f>
        <v/>
      </c>
      <c r="F47" s="22">
        <f>IFERROR(INDEX(Calc!$A$2:$A$601,MATCH(11*1000+8,Calc!$F$2:$F$601,0)),"")</f>
        <v/>
      </c>
      <c r="G47" s="23">
        <f>IFERROR(INDEX(Calc!$C$2:$C$601,MATCH(11*1000+8,Calc!$F$2:$F$601,0)),"")</f>
        <v/>
      </c>
      <c r="I47" s="21">
        <f>IFERROR(INDEX(Calc!$B$2:$B$601,MATCH(12*1000+8,Calc!$F$2:$F$601,0)),"")</f>
        <v/>
      </c>
      <c r="J47" s="22">
        <f>IFERROR(INDEX(Calc!$A$2:$A$601,MATCH(12*1000+8,Calc!$F$2:$F$601,0)),"")</f>
        <v/>
      </c>
      <c r="K47" s="23">
        <f>IFERROR(INDEX(Calc!$C$2:$C$601,MATCH(12*1000+8,Calc!$F$2:$F$601,0)),"")</f>
        <v/>
      </c>
    </row>
    <row r="48">
      <c r="A48" s="24">
        <f>IF(COUNTIF(Calc!$D$2:$D$601,10)=0,"Nothing due",COUNTIF(Calc!$D$2:$D$601,10)&amp;" item(s)")</f>
        <v/>
      </c>
      <c r="C48" s="25">
        <f>IF(COUNTIF(Calc!$D$2:$D$601,10)&gt;8,"+ "&amp;(COUNTIF(Calc!$D$2:$D$601,10)-8)&amp;" more on the Tracker tab","")</f>
        <v/>
      </c>
      <c r="E48" s="24">
        <f>IF(COUNTIF(Calc!$D$2:$D$601,11)=0,"Nothing due",COUNTIF(Calc!$D$2:$D$601,11)&amp;" item(s)")</f>
        <v/>
      </c>
      <c r="G48" s="25">
        <f>IF(COUNTIF(Calc!$D$2:$D$601,11)&gt;8,"+ "&amp;(COUNTIF(Calc!$D$2:$D$601,11)-8)&amp;" more on the Tracker tab","")</f>
        <v/>
      </c>
      <c r="I48" s="24">
        <f>IF(COUNTIF(Calc!$D$2:$D$601,12)=0,"Nothing due",COUNTIF(Calc!$D$2:$D$601,12)&amp;" item(s)")</f>
        <v/>
      </c>
      <c r="K48" s="25">
        <f>IF(COUNTIF(Calc!$D$2:$D$601,12)&gt;8,"+ "&amp;(COUNTIF(Calc!$D$2:$D$601,12)-8)&amp;" more on the Tracker tab","")</f>
        <v/>
      </c>
    </row>
    <row r="49">
      <c r="A49" s="26" t="inlineStr">
        <is>
          <t>Key:  LOI = letter of inquiry due   ·   Deadline = full application due   ·   Report = grant report due</t>
        </is>
      </c>
    </row>
    <row r="50">
      <c r="A50" s="9" t="inlineStr">
        <is>
          <t>Free from FundFinch: fundfinch.com</t>
        </is>
      </c>
    </row>
  </sheetData>
  <mergeCells count="17">
    <mergeCell ref="I38:K38"/>
    <mergeCell ref="I16:K16"/>
    <mergeCell ref="A50:K50"/>
    <mergeCell ref="A5:C5"/>
    <mergeCell ref="E27:G27"/>
    <mergeCell ref="E5:G5"/>
    <mergeCell ref="I27:K27"/>
    <mergeCell ref="I5:K5"/>
    <mergeCell ref="A2:K2"/>
    <mergeCell ref="A1:K1"/>
    <mergeCell ref="A27:C27"/>
    <mergeCell ref="A49:K49"/>
    <mergeCell ref="A3:B3"/>
    <mergeCell ref="A38:C38"/>
    <mergeCell ref="A16:C16"/>
    <mergeCell ref="E38:G38"/>
    <mergeCell ref="E16:G16"/>
  </mergeCells>
  <conditionalFormatting sqref="B7:B14">
    <cfRule type="expression" priority="1" dxfId="6">
      <formula>B7="Deadline"</formula>
    </cfRule>
    <cfRule type="expression" priority="2" dxfId="7">
      <formula>B7="LOI"</formula>
    </cfRule>
    <cfRule type="expression" priority="3" dxfId="8">
      <formula>B7="Report"</formula>
    </cfRule>
  </conditionalFormatting>
  <conditionalFormatting sqref="F7:F14">
    <cfRule type="expression" priority="4" dxfId="6">
      <formula>F7="Deadline"</formula>
    </cfRule>
    <cfRule type="expression" priority="5" dxfId="7">
      <formula>F7="LOI"</formula>
    </cfRule>
    <cfRule type="expression" priority="6" dxfId="8">
      <formula>F7="Report"</formula>
    </cfRule>
  </conditionalFormatting>
  <conditionalFormatting sqref="J7:J14">
    <cfRule type="expression" priority="7" dxfId="6">
      <formula>J7="Deadline"</formula>
    </cfRule>
    <cfRule type="expression" priority="8" dxfId="7">
      <formula>J7="LOI"</formula>
    </cfRule>
    <cfRule type="expression" priority="9" dxfId="8">
      <formula>J7="Report"</formula>
    </cfRule>
  </conditionalFormatting>
  <conditionalFormatting sqref="B18:B25">
    <cfRule type="expression" priority="10" dxfId="6">
      <formula>B18="Deadline"</formula>
    </cfRule>
    <cfRule type="expression" priority="11" dxfId="7">
      <formula>B18="LOI"</formula>
    </cfRule>
    <cfRule type="expression" priority="12" dxfId="8">
      <formula>B18="Report"</formula>
    </cfRule>
  </conditionalFormatting>
  <conditionalFormatting sqref="F18:F25">
    <cfRule type="expression" priority="13" dxfId="6">
      <formula>F18="Deadline"</formula>
    </cfRule>
    <cfRule type="expression" priority="14" dxfId="7">
      <formula>F18="LOI"</formula>
    </cfRule>
    <cfRule type="expression" priority="15" dxfId="8">
      <formula>F18="Report"</formula>
    </cfRule>
  </conditionalFormatting>
  <conditionalFormatting sqref="J18:J25">
    <cfRule type="expression" priority="16" dxfId="6">
      <formula>J18="Deadline"</formula>
    </cfRule>
    <cfRule type="expression" priority="17" dxfId="7">
      <formula>J18="LOI"</formula>
    </cfRule>
    <cfRule type="expression" priority="18" dxfId="8">
      <formula>J18="Report"</formula>
    </cfRule>
  </conditionalFormatting>
  <conditionalFormatting sqref="B29:B36">
    <cfRule type="expression" priority="19" dxfId="6">
      <formula>B29="Deadline"</formula>
    </cfRule>
    <cfRule type="expression" priority="20" dxfId="7">
      <formula>B29="LOI"</formula>
    </cfRule>
    <cfRule type="expression" priority="21" dxfId="8">
      <formula>B29="Report"</formula>
    </cfRule>
  </conditionalFormatting>
  <conditionalFormatting sqref="F29:F36">
    <cfRule type="expression" priority="22" dxfId="6">
      <formula>F29="Deadline"</formula>
    </cfRule>
    <cfRule type="expression" priority="23" dxfId="7">
      <formula>F29="LOI"</formula>
    </cfRule>
    <cfRule type="expression" priority="24" dxfId="8">
      <formula>F29="Report"</formula>
    </cfRule>
  </conditionalFormatting>
  <conditionalFormatting sqref="J29:J36">
    <cfRule type="expression" priority="25" dxfId="6">
      <formula>J29="Deadline"</formula>
    </cfRule>
    <cfRule type="expression" priority="26" dxfId="7">
      <formula>J29="LOI"</formula>
    </cfRule>
    <cfRule type="expression" priority="27" dxfId="8">
      <formula>J29="Report"</formula>
    </cfRule>
  </conditionalFormatting>
  <conditionalFormatting sqref="B40:B47">
    <cfRule type="expression" priority="28" dxfId="6">
      <formula>B40="Deadline"</formula>
    </cfRule>
    <cfRule type="expression" priority="29" dxfId="7">
      <formula>B40="LOI"</formula>
    </cfRule>
    <cfRule type="expression" priority="30" dxfId="8">
      <formula>B40="Report"</formula>
    </cfRule>
  </conditionalFormatting>
  <conditionalFormatting sqref="F40:F47">
    <cfRule type="expression" priority="31" dxfId="6">
      <formula>F40="Deadline"</formula>
    </cfRule>
    <cfRule type="expression" priority="32" dxfId="7">
      <formula>F40="LOI"</formula>
    </cfRule>
    <cfRule type="expression" priority="33" dxfId="8">
      <formula>F40="Report"</formula>
    </cfRule>
  </conditionalFormatting>
  <conditionalFormatting sqref="J40:J47">
    <cfRule type="expression" priority="34" dxfId="6">
      <formula>J40="Deadline"</formula>
    </cfRule>
    <cfRule type="expression" priority="35" dxfId="7">
      <formula>J40="LOI"</formula>
    </cfRule>
    <cfRule type="expression" priority="36" dxfId="8">
      <formula>J40="Report"</formula>
    </cfRule>
  </conditionalFormatting>
  <printOptions horizontalCentered="1"/>
  <pageMargins left="0.4" right="0.4" top="0.5" bottom="0.6" header="0.5" footer="0.5"/>
  <pageSetup orientation="landscape" paperSize="1" fitToHeight="1" fitToWidth="1"/>
  <headerFooter>
    <oddHeader/>
    <oddFooter>&amp;C&amp;8 &amp;K2E6B52Free from FundFinch: fundfinch.com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" customWidth="1" min="3" max="3"/>
    <col width="18" customWidth="1" min="4" max="4"/>
    <col width="16" customWidth="1" min="5" max="5"/>
  </cols>
  <sheetData>
    <row r="1" ht="32" customHeight="1">
      <c r="A1" s="1" t="inlineStr">
        <is>
          <t>Grant Summary</t>
        </is>
      </c>
      <c r="B1" s="2" t="n"/>
      <c r="C1" s="2" t="n"/>
      <c r="D1" s="2" t="n"/>
      <c r="E1" s="2" t="n"/>
    </row>
    <row r="2">
      <c r="A2" s="3" t="inlineStr">
        <is>
          <t>Calculated from the Tracker tab. Nothing to type here.</t>
        </is>
      </c>
      <c r="B2" s="4" t="n"/>
      <c r="C2" s="4" t="n"/>
      <c r="D2" s="4" t="n"/>
      <c r="E2" s="4" t="n"/>
    </row>
    <row r="4">
      <c r="A4" s="5" t="inlineStr">
        <is>
          <t>Key numbers</t>
        </is>
      </c>
      <c r="B4" s="27" t="n"/>
      <c r="D4" s="5" t="inlineStr">
        <is>
          <t>By status</t>
        </is>
      </c>
      <c r="E4" s="27" t="n"/>
    </row>
    <row r="5">
      <c r="A5" s="28" t="inlineStr">
        <is>
          <t>Opportunities tracked</t>
        </is>
      </c>
      <c r="B5" s="29">
        <f>COUNTA(Tracker!$A$5:$A$204)</f>
        <v/>
      </c>
      <c r="D5" s="30" t="inlineStr">
        <is>
          <t>Status</t>
        </is>
      </c>
      <c r="E5" s="30" t="inlineStr">
        <is>
          <t>Count</t>
        </is>
      </c>
    </row>
    <row r="6">
      <c r="A6" s="28" t="inlineStr">
        <is>
          <t>Total requested (all rows)</t>
        </is>
      </c>
      <c r="B6" s="31">
        <f>SUM(Tracker!$C$5:$C$204)</f>
        <v/>
      </c>
      <c r="D6" s="32" t="inlineStr">
        <is>
          <t>Researching</t>
        </is>
      </c>
      <c r="E6" s="33">
        <f>COUNTIF(Tracker!$G$5:$G$204,D6)</f>
        <v/>
      </c>
    </row>
    <row r="7">
      <c r="A7" s="28" t="inlineStr">
        <is>
          <t>Total requested (submitted or decided)</t>
        </is>
      </c>
      <c r="B7" s="31">
        <f>SUMIF(Tracker!$G$5:$G$204,"Submitted",Tracker!$C$5:$C$204)+SUMIF(Tracker!$G$5:$G$204,"Awarded",Tracker!$C$5:$C$204)+SUMIF(Tracker!$G$5:$G$204,"Reporting",Tracker!$C$5:$C$204)+SUMIF(Tracker!$G$5:$G$204,"Declined",Tracker!$C$5:$C$204)</f>
        <v/>
      </c>
      <c r="D7" s="32" t="inlineStr">
        <is>
          <t>LOI Sent</t>
        </is>
      </c>
      <c r="E7" s="33">
        <f>COUNTIF(Tracker!$G$5:$G$204,D7)</f>
        <v/>
      </c>
    </row>
    <row r="8">
      <c r="A8" s="28" t="inlineStr">
        <is>
          <t>Total awarded</t>
        </is>
      </c>
      <c r="B8" s="31">
        <f>SUM(Tracker!$D$5:$D$204)</f>
        <v/>
      </c>
      <c r="D8" s="32" t="inlineStr">
        <is>
          <t>Drafting</t>
        </is>
      </c>
      <c r="E8" s="33">
        <f>COUNTIF(Tracker!$G$5:$G$204,D8)</f>
        <v/>
      </c>
    </row>
    <row r="9">
      <c r="A9" s="28" t="inlineStr">
        <is>
          <t>Grants won (Awarded + Reporting)</t>
        </is>
      </c>
      <c r="B9" s="29">
        <f>COUNTIF(Tracker!$G$5:$G$204,"Awarded")+COUNTIF(Tracker!$G$5:$G$204,"Reporting")</f>
        <v/>
      </c>
      <c r="D9" s="32" t="inlineStr">
        <is>
          <t>Submitted</t>
        </is>
      </c>
      <c r="E9" s="33">
        <f>COUNTIF(Tracker!$G$5:$G$204,D9)</f>
        <v/>
      </c>
    </row>
    <row r="10">
      <c r="A10" s="28" t="inlineStr">
        <is>
          <t>Grants declined</t>
        </is>
      </c>
      <c r="B10" s="29">
        <f>COUNTIF(Tracker!$G$5:$G$204,"Declined")</f>
        <v/>
      </c>
      <c r="D10" s="32" t="inlineStr">
        <is>
          <t>Awarded</t>
        </is>
      </c>
      <c r="E10" s="33">
        <f>COUNTIF(Tracker!$G$5:$G$204,D10)</f>
        <v/>
      </c>
    </row>
    <row r="11">
      <c r="A11" s="28" t="inlineStr">
        <is>
          <t>Still pending (Submitted)</t>
        </is>
      </c>
      <c r="B11" s="29">
        <f>COUNTIF(Tracker!$G$5:$G$204,"Submitted")</f>
        <v/>
      </c>
      <c r="D11" s="32" t="inlineStr">
        <is>
          <t>Declined</t>
        </is>
      </c>
      <c r="E11" s="33">
        <f>COUNTIF(Tracker!$G$5:$G$204,D11)</f>
        <v/>
      </c>
    </row>
    <row r="12">
      <c r="A12" s="34" t="inlineStr">
        <is>
          <t>Win rate (won / decided)</t>
        </is>
      </c>
      <c r="B12" s="35">
        <f>IF((B9+B10)=0,"n/a",B9/(B9+B10))</f>
        <v/>
      </c>
      <c r="D12" s="32" t="inlineStr">
        <is>
          <t>Reporting</t>
        </is>
      </c>
      <c r="E12" s="33">
        <f>COUNTIF(Tracker!$G$5:$G$204,D12)</f>
        <v/>
      </c>
    </row>
    <row r="13">
      <c r="A13" s="28" t="inlineStr">
        <is>
          <t>Dollar success rate (decided only)</t>
        </is>
      </c>
      <c r="B13" s="36">
        <f>IF((SUMIF(Tracker!$G$5:$G$204,"Awarded",Tracker!$C$5:$C$204)+SUMIF(Tracker!$G$5:$G$204,"Reporting",Tracker!$C$5:$C$204)+SUMIF(Tracker!$G$5:$G$204,"Declined",Tracker!$C$5:$C$204))=0,"n/a",B8/(SUMIF(Tracker!$G$5:$G$204,"Awarded",Tracker!$C$5:$C$204)+SUMIF(Tracker!$G$5:$G$204,"Reporting",Tracker!$C$5:$C$204)+SUMIF(Tracker!$G$5:$G$204,"Declined",Tracker!$C$5:$C$204)))</f>
        <v/>
      </c>
      <c r="D13" s="37" t="inlineStr">
        <is>
          <t>Total</t>
        </is>
      </c>
      <c r="E13" s="37">
        <f>SUM(E6:E12)</f>
        <v/>
      </c>
    </row>
    <row r="14">
      <c r="A14" s="28" t="inlineStr">
        <is>
          <t>Deadlines in the next 30 days</t>
        </is>
      </c>
      <c r="B14" s="29">
        <f>COUNTIFS(Tracker!$F$5:$F$204,"&gt;="&amp;TODAY(),Tracker!$F$5:$F$204,"&lt;="&amp;(TODAY()+30))</f>
        <v/>
      </c>
    </row>
    <row r="16">
      <c r="A16" s="18" t="inlineStr">
        <is>
          <t>Win rate counts Awarded and Reporting as wins, and Declined as losses. Submitted grants are still pending and aren't counted yet.</t>
        </is>
      </c>
    </row>
    <row r="18">
      <c r="A18" s="9" t="inlineStr">
        <is>
          <t>Free from FundFinch: fundfinch.com</t>
        </is>
      </c>
    </row>
  </sheetData>
  <mergeCells count="4">
    <mergeCell ref="A2:E2"/>
    <mergeCell ref="A16:E16"/>
    <mergeCell ref="A1:E1"/>
    <mergeCell ref="A18:E18"/>
  </mergeCells>
  <printOptions horizontalCentered="1"/>
  <pageMargins left="0.4" right="0.4" top="0.5" bottom="0.6" header="0.5" footer="0.5"/>
  <pageSetup orientation="landscape" paperSize="1" fitToHeight="1" fitToWidth="1"/>
  <headerFooter>
    <oddHeader/>
    <oddFooter>&amp;C&amp;8 &amp;K2E6B52Free from FundFinch: fundfinch.com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</t>
        </is>
      </c>
      <c r="B1" t="inlineStr">
        <is>
          <t>Date</t>
        </is>
      </c>
      <c r="C1" t="inlineStr">
        <is>
          <t>Item</t>
        </is>
      </c>
      <c r="D1" t="inlineStr">
        <is>
          <t>Month #</t>
        </is>
      </c>
      <c r="E1" t="inlineStr">
        <is>
          <t>Rank</t>
        </is>
      </c>
      <c r="F1" t="inlineStr">
        <is>
          <t>Key</t>
        </is>
      </c>
      <c r="H1" t="inlineStr">
        <is>
          <t>Helper sheet for the 12-Month View. Please don't edit.</t>
        </is>
      </c>
    </row>
    <row r="2">
      <c r="A2" t="inlineStr">
        <is>
          <t>LOI</t>
        </is>
      </c>
      <c r="B2" s="38">
        <f>IF(ISNUMBER(Tracker!E5),Tracker!E5,"")</f>
        <v/>
      </c>
      <c r="C2">
        <f>IF(B2="","",Tracker!A5)</f>
        <v/>
      </c>
      <c r="D2">
        <f>IF(B2="","",IF(AND((YEAR(B2)-YEAR('12-Month View'!$C$3))*12+MONTH(B2)-MONTH('12-Month View'!$C$3)&gt;=0,(YEAR(B2)-YEAR('12-Month View'!$C$3))*12+MONTH(B2)-MONTH('12-Month View'!$C$3)&lt;=11),(YEAR(B2)-YEAR('12-Month View'!$C$3))*12+MONTH(B2)-MONTH('12-Month View'!$C$3)+1,""))</f>
        <v/>
      </c>
      <c r="E2">
        <f>IF(D2="","",COUNTIFS($D$2:$D$601,D2,$B$2:$B$601,"&lt;"&amp;B2)+COUNTIFS($D$2:D2,D2,$B$2:B2,B2))</f>
        <v/>
      </c>
      <c r="F2">
        <f>IF(D2="","",D2*1000+E2)</f>
        <v/>
      </c>
    </row>
    <row r="3">
      <c r="A3" t="inlineStr">
        <is>
          <t>LOI</t>
        </is>
      </c>
      <c r="B3" s="38">
        <f>IF(ISNUMBER(Tracker!E6),Tracker!E6,"")</f>
        <v/>
      </c>
      <c r="C3">
        <f>IF(B3="","",Tracker!A6)</f>
        <v/>
      </c>
      <c r="D3">
        <f>IF(B3="","",IF(AND((YEAR(B3)-YEAR('12-Month View'!$C$3))*12+MONTH(B3)-MONTH('12-Month View'!$C$3)&gt;=0,(YEAR(B3)-YEAR('12-Month View'!$C$3))*12+MONTH(B3)-MONTH('12-Month View'!$C$3)&lt;=11),(YEAR(B3)-YEAR('12-Month View'!$C$3))*12+MONTH(B3)-MONTH('12-Month View'!$C$3)+1,""))</f>
        <v/>
      </c>
      <c r="E3">
        <f>IF(D3="","",COUNTIFS($D$2:$D$601,D3,$B$2:$B$601,"&lt;"&amp;B3)+COUNTIFS($D$2:D3,D3,$B$2:B3,B3))</f>
        <v/>
      </c>
      <c r="F3">
        <f>IF(D3="","",D3*1000+E3)</f>
        <v/>
      </c>
    </row>
    <row r="4">
      <c r="A4" t="inlineStr">
        <is>
          <t>LOI</t>
        </is>
      </c>
      <c r="B4" s="38">
        <f>IF(ISNUMBER(Tracker!E7),Tracker!E7,"")</f>
        <v/>
      </c>
      <c r="C4">
        <f>IF(B4="","",Tracker!A7)</f>
        <v/>
      </c>
      <c r="D4">
        <f>IF(B4="","",IF(AND((YEAR(B4)-YEAR('12-Month View'!$C$3))*12+MONTH(B4)-MONTH('12-Month View'!$C$3)&gt;=0,(YEAR(B4)-YEAR('12-Month View'!$C$3))*12+MONTH(B4)-MONTH('12-Month View'!$C$3)&lt;=11),(YEAR(B4)-YEAR('12-Month View'!$C$3))*12+MONTH(B4)-MONTH('12-Month View'!$C$3)+1,""))</f>
        <v/>
      </c>
      <c r="E4">
        <f>IF(D4="","",COUNTIFS($D$2:$D$601,D4,$B$2:$B$601,"&lt;"&amp;B4)+COUNTIFS($D$2:D4,D4,$B$2:B4,B4))</f>
        <v/>
      </c>
      <c r="F4">
        <f>IF(D4="","",D4*1000+E4)</f>
        <v/>
      </c>
    </row>
    <row r="5">
      <c r="A5" t="inlineStr">
        <is>
          <t>LOI</t>
        </is>
      </c>
      <c r="B5" s="38">
        <f>IF(ISNUMBER(Tracker!E8),Tracker!E8,"")</f>
        <v/>
      </c>
      <c r="C5">
        <f>IF(B5="","",Tracker!A8)</f>
        <v/>
      </c>
      <c r="D5">
        <f>IF(B5="","",IF(AND((YEAR(B5)-YEAR('12-Month View'!$C$3))*12+MONTH(B5)-MONTH('12-Month View'!$C$3)&gt;=0,(YEAR(B5)-YEAR('12-Month View'!$C$3))*12+MONTH(B5)-MONTH('12-Month View'!$C$3)&lt;=11),(YEAR(B5)-YEAR('12-Month View'!$C$3))*12+MONTH(B5)-MONTH('12-Month View'!$C$3)+1,""))</f>
        <v/>
      </c>
      <c r="E5">
        <f>IF(D5="","",COUNTIFS($D$2:$D$601,D5,$B$2:$B$601,"&lt;"&amp;B5)+COUNTIFS($D$2:D5,D5,$B$2:B5,B5))</f>
        <v/>
      </c>
      <c r="F5">
        <f>IF(D5="","",D5*1000+E5)</f>
        <v/>
      </c>
    </row>
    <row r="6">
      <c r="A6" t="inlineStr">
        <is>
          <t>LOI</t>
        </is>
      </c>
      <c r="B6" s="38">
        <f>IF(ISNUMBER(Tracker!E9),Tracker!E9,"")</f>
        <v/>
      </c>
      <c r="C6">
        <f>IF(B6="","",Tracker!A9)</f>
        <v/>
      </c>
      <c r="D6">
        <f>IF(B6="","",IF(AND((YEAR(B6)-YEAR('12-Month View'!$C$3))*12+MONTH(B6)-MONTH('12-Month View'!$C$3)&gt;=0,(YEAR(B6)-YEAR('12-Month View'!$C$3))*12+MONTH(B6)-MONTH('12-Month View'!$C$3)&lt;=11),(YEAR(B6)-YEAR('12-Month View'!$C$3))*12+MONTH(B6)-MONTH('12-Month View'!$C$3)+1,""))</f>
        <v/>
      </c>
      <c r="E6">
        <f>IF(D6="","",COUNTIFS($D$2:$D$601,D6,$B$2:$B$601,"&lt;"&amp;B6)+COUNTIFS($D$2:D6,D6,$B$2:B6,B6))</f>
        <v/>
      </c>
      <c r="F6">
        <f>IF(D6="","",D6*1000+E6)</f>
        <v/>
      </c>
    </row>
    <row r="7">
      <c r="A7" t="inlineStr">
        <is>
          <t>LOI</t>
        </is>
      </c>
      <c r="B7" s="38">
        <f>IF(ISNUMBER(Tracker!E10),Tracker!E10,"")</f>
        <v/>
      </c>
      <c r="C7">
        <f>IF(B7="","",Tracker!A10)</f>
        <v/>
      </c>
      <c r="D7">
        <f>IF(B7="","",IF(AND((YEAR(B7)-YEAR('12-Month View'!$C$3))*12+MONTH(B7)-MONTH('12-Month View'!$C$3)&gt;=0,(YEAR(B7)-YEAR('12-Month View'!$C$3))*12+MONTH(B7)-MONTH('12-Month View'!$C$3)&lt;=11),(YEAR(B7)-YEAR('12-Month View'!$C$3))*12+MONTH(B7)-MONTH('12-Month View'!$C$3)+1,""))</f>
        <v/>
      </c>
      <c r="E7">
        <f>IF(D7="","",COUNTIFS($D$2:$D$601,D7,$B$2:$B$601,"&lt;"&amp;B7)+COUNTIFS($D$2:D7,D7,$B$2:B7,B7))</f>
        <v/>
      </c>
      <c r="F7">
        <f>IF(D7="","",D7*1000+E7)</f>
        <v/>
      </c>
    </row>
    <row r="8">
      <c r="A8" t="inlineStr">
        <is>
          <t>LOI</t>
        </is>
      </c>
      <c r="B8" s="38">
        <f>IF(ISNUMBER(Tracker!E11),Tracker!E11,"")</f>
        <v/>
      </c>
      <c r="C8">
        <f>IF(B8="","",Tracker!A11)</f>
        <v/>
      </c>
      <c r="D8">
        <f>IF(B8="","",IF(AND((YEAR(B8)-YEAR('12-Month View'!$C$3))*12+MONTH(B8)-MONTH('12-Month View'!$C$3)&gt;=0,(YEAR(B8)-YEAR('12-Month View'!$C$3))*12+MONTH(B8)-MONTH('12-Month View'!$C$3)&lt;=11),(YEAR(B8)-YEAR('12-Month View'!$C$3))*12+MONTH(B8)-MONTH('12-Month View'!$C$3)+1,""))</f>
        <v/>
      </c>
      <c r="E8">
        <f>IF(D8="","",COUNTIFS($D$2:$D$601,D8,$B$2:$B$601,"&lt;"&amp;B8)+COUNTIFS($D$2:D8,D8,$B$2:B8,B8))</f>
        <v/>
      </c>
      <c r="F8">
        <f>IF(D8="","",D8*1000+E8)</f>
        <v/>
      </c>
    </row>
    <row r="9">
      <c r="A9" t="inlineStr">
        <is>
          <t>LOI</t>
        </is>
      </c>
      <c r="B9" s="38">
        <f>IF(ISNUMBER(Tracker!E12),Tracker!E12,"")</f>
        <v/>
      </c>
      <c r="C9">
        <f>IF(B9="","",Tracker!A12)</f>
        <v/>
      </c>
      <c r="D9">
        <f>IF(B9="","",IF(AND((YEAR(B9)-YEAR('12-Month View'!$C$3))*12+MONTH(B9)-MONTH('12-Month View'!$C$3)&gt;=0,(YEAR(B9)-YEAR('12-Month View'!$C$3))*12+MONTH(B9)-MONTH('12-Month View'!$C$3)&lt;=11),(YEAR(B9)-YEAR('12-Month View'!$C$3))*12+MONTH(B9)-MONTH('12-Month View'!$C$3)+1,""))</f>
        <v/>
      </c>
      <c r="E9">
        <f>IF(D9="","",COUNTIFS($D$2:$D$601,D9,$B$2:$B$601,"&lt;"&amp;B9)+COUNTIFS($D$2:D9,D9,$B$2:B9,B9))</f>
        <v/>
      </c>
      <c r="F9">
        <f>IF(D9="","",D9*1000+E9)</f>
        <v/>
      </c>
    </row>
    <row r="10">
      <c r="A10" t="inlineStr">
        <is>
          <t>LOI</t>
        </is>
      </c>
      <c r="B10" s="38">
        <f>IF(ISNUMBER(Tracker!E13),Tracker!E13,"")</f>
        <v/>
      </c>
      <c r="C10">
        <f>IF(B10="","",Tracker!A13)</f>
        <v/>
      </c>
      <c r="D10">
        <f>IF(B10="","",IF(AND((YEAR(B10)-YEAR('12-Month View'!$C$3))*12+MONTH(B10)-MONTH('12-Month View'!$C$3)&gt;=0,(YEAR(B10)-YEAR('12-Month View'!$C$3))*12+MONTH(B10)-MONTH('12-Month View'!$C$3)&lt;=11),(YEAR(B10)-YEAR('12-Month View'!$C$3))*12+MONTH(B10)-MONTH('12-Month View'!$C$3)+1,""))</f>
        <v/>
      </c>
      <c r="E10">
        <f>IF(D10="","",COUNTIFS($D$2:$D$601,D10,$B$2:$B$601,"&lt;"&amp;B10)+COUNTIFS($D$2:D10,D10,$B$2:B10,B10))</f>
        <v/>
      </c>
      <c r="F10">
        <f>IF(D10="","",D10*1000+E10)</f>
        <v/>
      </c>
    </row>
    <row r="11">
      <c r="A11" t="inlineStr">
        <is>
          <t>LOI</t>
        </is>
      </c>
      <c r="B11" s="38">
        <f>IF(ISNUMBER(Tracker!E14),Tracker!E14,"")</f>
        <v/>
      </c>
      <c r="C11">
        <f>IF(B11="","",Tracker!A14)</f>
        <v/>
      </c>
      <c r="D11">
        <f>IF(B11="","",IF(AND((YEAR(B11)-YEAR('12-Month View'!$C$3))*12+MONTH(B11)-MONTH('12-Month View'!$C$3)&gt;=0,(YEAR(B11)-YEAR('12-Month View'!$C$3))*12+MONTH(B11)-MONTH('12-Month View'!$C$3)&lt;=11),(YEAR(B11)-YEAR('12-Month View'!$C$3))*12+MONTH(B11)-MONTH('12-Month View'!$C$3)+1,""))</f>
        <v/>
      </c>
      <c r="E11">
        <f>IF(D11="","",COUNTIFS($D$2:$D$601,D11,$B$2:$B$601,"&lt;"&amp;B11)+COUNTIFS($D$2:D11,D11,$B$2:B11,B11))</f>
        <v/>
      </c>
      <c r="F11">
        <f>IF(D11="","",D11*1000+E11)</f>
        <v/>
      </c>
    </row>
    <row r="12">
      <c r="A12" t="inlineStr">
        <is>
          <t>LOI</t>
        </is>
      </c>
      <c r="B12" s="38">
        <f>IF(ISNUMBER(Tracker!E15),Tracker!E15,"")</f>
        <v/>
      </c>
      <c r="C12">
        <f>IF(B12="","",Tracker!A15)</f>
        <v/>
      </c>
      <c r="D12">
        <f>IF(B12="","",IF(AND((YEAR(B12)-YEAR('12-Month View'!$C$3))*12+MONTH(B12)-MONTH('12-Month View'!$C$3)&gt;=0,(YEAR(B12)-YEAR('12-Month View'!$C$3))*12+MONTH(B12)-MONTH('12-Month View'!$C$3)&lt;=11),(YEAR(B12)-YEAR('12-Month View'!$C$3))*12+MONTH(B12)-MONTH('12-Month View'!$C$3)+1,""))</f>
        <v/>
      </c>
      <c r="E12">
        <f>IF(D12="","",COUNTIFS($D$2:$D$601,D12,$B$2:$B$601,"&lt;"&amp;B12)+COUNTIFS($D$2:D12,D12,$B$2:B12,B12))</f>
        <v/>
      </c>
      <c r="F12">
        <f>IF(D12="","",D12*1000+E12)</f>
        <v/>
      </c>
    </row>
    <row r="13">
      <c r="A13" t="inlineStr">
        <is>
          <t>LOI</t>
        </is>
      </c>
      <c r="B13" s="38">
        <f>IF(ISNUMBER(Tracker!E16),Tracker!E16,"")</f>
        <v/>
      </c>
      <c r="C13">
        <f>IF(B13="","",Tracker!A16)</f>
        <v/>
      </c>
      <c r="D13">
        <f>IF(B13="","",IF(AND((YEAR(B13)-YEAR('12-Month View'!$C$3))*12+MONTH(B13)-MONTH('12-Month View'!$C$3)&gt;=0,(YEAR(B13)-YEAR('12-Month View'!$C$3))*12+MONTH(B13)-MONTH('12-Month View'!$C$3)&lt;=11),(YEAR(B13)-YEAR('12-Month View'!$C$3))*12+MONTH(B13)-MONTH('12-Month View'!$C$3)+1,""))</f>
        <v/>
      </c>
      <c r="E13">
        <f>IF(D13="","",COUNTIFS($D$2:$D$601,D13,$B$2:$B$601,"&lt;"&amp;B13)+COUNTIFS($D$2:D13,D13,$B$2:B13,B13))</f>
        <v/>
      </c>
      <c r="F13">
        <f>IF(D13="","",D13*1000+E13)</f>
        <v/>
      </c>
    </row>
    <row r="14">
      <c r="A14" t="inlineStr">
        <is>
          <t>LOI</t>
        </is>
      </c>
      <c r="B14" s="38">
        <f>IF(ISNUMBER(Tracker!E17),Tracker!E17,"")</f>
        <v/>
      </c>
      <c r="C14">
        <f>IF(B14="","",Tracker!A17)</f>
        <v/>
      </c>
      <c r="D14">
        <f>IF(B14="","",IF(AND((YEAR(B14)-YEAR('12-Month View'!$C$3))*12+MONTH(B14)-MONTH('12-Month View'!$C$3)&gt;=0,(YEAR(B14)-YEAR('12-Month View'!$C$3))*12+MONTH(B14)-MONTH('12-Month View'!$C$3)&lt;=11),(YEAR(B14)-YEAR('12-Month View'!$C$3))*12+MONTH(B14)-MONTH('12-Month View'!$C$3)+1,""))</f>
        <v/>
      </c>
      <c r="E14">
        <f>IF(D14="","",COUNTIFS($D$2:$D$601,D14,$B$2:$B$601,"&lt;"&amp;B14)+COUNTIFS($D$2:D14,D14,$B$2:B14,B14))</f>
        <v/>
      </c>
      <c r="F14">
        <f>IF(D14="","",D14*1000+E14)</f>
        <v/>
      </c>
    </row>
    <row r="15">
      <c r="A15" t="inlineStr">
        <is>
          <t>LOI</t>
        </is>
      </c>
      <c r="B15" s="38">
        <f>IF(ISNUMBER(Tracker!E18),Tracker!E18,"")</f>
        <v/>
      </c>
      <c r="C15">
        <f>IF(B15="","",Tracker!A18)</f>
        <v/>
      </c>
      <c r="D15">
        <f>IF(B15="","",IF(AND((YEAR(B15)-YEAR('12-Month View'!$C$3))*12+MONTH(B15)-MONTH('12-Month View'!$C$3)&gt;=0,(YEAR(B15)-YEAR('12-Month View'!$C$3))*12+MONTH(B15)-MONTH('12-Month View'!$C$3)&lt;=11),(YEAR(B15)-YEAR('12-Month View'!$C$3))*12+MONTH(B15)-MONTH('12-Month View'!$C$3)+1,""))</f>
        <v/>
      </c>
      <c r="E15">
        <f>IF(D15="","",COUNTIFS($D$2:$D$601,D15,$B$2:$B$601,"&lt;"&amp;B15)+COUNTIFS($D$2:D15,D15,$B$2:B15,B15))</f>
        <v/>
      </c>
      <c r="F15">
        <f>IF(D15="","",D15*1000+E15)</f>
        <v/>
      </c>
    </row>
    <row r="16">
      <c r="A16" t="inlineStr">
        <is>
          <t>LOI</t>
        </is>
      </c>
      <c r="B16" s="38">
        <f>IF(ISNUMBER(Tracker!E19),Tracker!E19,"")</f>
        <v/>
      </c>
      <c r="C16">
        <f>IF(B16="","",Tracker!A19)</f>
        <v/>
      </c>
      <c r="D16">
        <f>IF(B16="","",IF(AND((YEAR(B16)-YEAR('12-Month View'!$C$3))*12+MONTH(B16)-MONTH('12-Month View'!$C$3)&gt;=0,(YEAR(B16)-YEAR('12-Month View'!$C$3))*12+MONTH(B16)-MONTH('12-Month View'!$C$3)&lt;=11),(YEAR(B16)-YEAR('12-Month View'!$C$3))*12+MONTH(B16)-MONTH('12-Month View'!$C$3)+1,""))</f>
        <v/>
      </c>
      <c r="E16">
        <f>IF(D16="","",COUNTIFS($D$2:$D$601,D16,$B$2:$B$601,"&lt;"&amp;B16)+COUNTIFS($D$2:D16,D16,$B$2:B16,B16))</f>
        <v/>
      </c>
      <c r="F16">
        <f>IF(D16="","",D16*1000+E16)</f>
        <v/>
      </c>
    </row>
    <row r="17">
      <c r="A17" t="inlineStr">
        <is>
          <t>LOI</t>
        </is>
      </c>
      <c r="B17" s="38">
        <f>IF(ISNUMBER(Tracker!E20),Tracker!E20,"")</f>
        <v/>
      </c>
      <c r="C17">
        <f>IF(B17="","",Tracker!A20)</f>
        <v/>
      </c>
      <c r="D17">
        <f>IF(B17="","",IF(AND((YEAR(B17)-YEAR('12-Month View'!$C$3))*12+MONTH(B17)-MONTH('12-Month View'!$C$3)&gt;=0,(YEAR(B17)-YEAR('12-Month View'!$C$3))*12+MONTH(B17)-MONTH('12-Month View'!$C$3)&lt;=11),(YEAR(B17)-YEAR('12-Month View'!$C$3))*12+MONTH(B17)-MONTH('12-Month View'!$C$3)+1,""))</f>
        <v/>
      </c>
      <c r="E17">
        <f>IF(D17="","",COUNTIFS($D$2:$D$601,D17,$B$2:$B$601,"&lt;"&amp;B17)+COUNTIFS($D$2:D17,D17,$B$2:B17,B17))</f>
        <v/>
      </c>
      <c r="F17">
        <f>IF(D17="","",D17*1000+E17)</f>
        <v/>
      </c>
    </row>
    <row r="18">
      <c r="A18" t="inlineStr">
        <is>
          <t>LOI</t>
        </is>
      </c>
      <c r="B18" s="38">
        <f>IF(ISNUMBER(Tracker!E21),Tracker!E21,"")</f>
        <v/>
      </c>
      <c r="C18">
        <f>IF(B18="","",Tracker!A21)</f>
        <v/>
      </c>
      <c r="D18">
        <f>IF(B18="","",IF(AND((YEAR(B18)-YEAR('12-Month View'!$C$3))*12+MONTH(B18)-MONTH('12-Month View'!$C$3)&gt;=0,(YEAR(B18)-YEAR('12-Month View'!$C$3))*12+MONTH(B18)-MONTH('12-Month View'!$C$3)&lt;=11),(YEAR(B18)-YEAR('12-Month View'!$C$3))*12+MONTH(B18)-MONTH('12-Month View'!$C$3)+1,""))</f>
        <v/>
      </c>
      <c r="E18">
        <f>IF(D18="","",COUNTIFS($D$2:$D$601,D18,$B$2:$B$601,"&lt;"&amp;B18)+COUNTIFS($D$2:D18,D18,$B$2:B18,B18))</f>
        <v/>
      </c>
      <c r="F18">
        <f>IF(D18="","",D18*1000+E18)</f>
        <v/>
      </c>
    </row>
    <row r="19">
      <c r="A19" t="inlineStr">
        <is>
          <t>LOI</t>
        </is>
      </c>
      <c r="B19" s="38">
        <f>IF(ISNUMBER(Tracker!E22),Tracker!E22,"")</f>
        <v/>
      </c>
      <c r="C19">
        <f>IF(B19="","",Tracker!A22)</f>
        <v/>
      </c>
      <c r="D19">
        <f>IF(B19="","",IF(AND((YEAR(B19)-YEAR('12-Month View'!$C$3))*12+MONTH(B19)-MONTH('12-Month View'!$C$3)&gt;=0,(YEAR(B19)-YEAR('12-Month View'!$C$3))*12+MONTH(B19)-MONTH('12-Month View'!$C$3)&lt;=11),(YEAR(B19)-YEAR('12-Month View'!$C$3))*12+MONTH(B19)-MONTH('12-Month View'!$C$3)+1,""))</f>
        <v/>
      </c>
      <c r="E19">
        <f>IF(D19="","",COUNTIFS($D$2:$D$601,D19,$B$2:$B$601,"&lt;"&amp;B19)+COUNTIFS($D$2:D19,D19,$B$2:B19,B19))</f>
        <v/>
      </c>
      <c r="F19">
        <f>IF(D19="","",D19*1000+E19)</f>
        <v/>
      </c>
    </row>
    <row r="20">
      <c r="A20" t="inlineStr">
        <is>
          <t>LOI</t>
        </is>
      </c>
      <c r="B20" s="38">
        <f>IF(ISNUMBER(Tracker!E23),Tracker!E23,"")</f>
        <v/>
      </c>
      <c r="C20">
        <f>IF(B20="","",Tracker!A23)</f>
        <v/>
      </c>
      <c r="D20">
        <f>IF(B20="","",IF(AND((YEAR(B20)-YEAR('12-Month View'!$C$3))*12+MONTH(B20)-MONTH('12-Month View'!$C$3)&gt;=0,(YEAR(B20)-YEAR('12-Month View'!$C$3))*12+MONTH(B20)-MONTH('12-Month View'!$C$3)&lt;=11),(YEAR(B20)-YEAR('12-Month View'!$C$3))*12+MONTH(B20)-MONTH('12-Month View'!$C$3)+1,""))</f>
        <v/>
      </c>
      <c r="E20">
        <f>IF(D20="","",COUNTIFS($D$2:$D$601,D20,$B$2:$B$601,"&lt;"&amp;B20)+COUNTIFS($D$2:D20,D20,$B$2:B20,B20))</f>
        <v/>
      </c>
      <c r="F20">
        <f>IF(D20="","",D20*1000+E20)</f>
        <v/>
      </c>
    </row>
    <row r="21">
      <c r="A21" t="inlineStr">
        <is>
          <t>LOI</t>
        </is>
      </c>
      <c r="B21" s="38">
        <f>IF(ISNUMBER(Tracker!E24),Tracker!E24,"")</f>
        <v/>
      </c>
      <c r="C21">
        <f>IF(B21="","",Tracker!A24)</f>
        <v/>
      </c>
      <c r="D21">
        <f>IF(B21="","",IF(AND((YEAR(B21)-YEAR('12-Month View'!$C$3))*12+MONTH(B21)-MONTH('12-Month View'!$C$3)&gt;=0,(YEAR(B21)-YEAR('12-Month View'!$C$3))*12+MONTH(B21)-MONTH('12-Month View'!$C$3)&lt;=11),(YEAR(B21)-YEAR('12-Month View'!$C$3))*12+MONTH(B21)-MONTH('12-Month View'!$C$3)+1,""))</f>
        <v/>
      </c>
      <c r="E21">
        <f>IF(D21="","",COUNTIFS($D$2:$D$601,D21,$B$2:$B$601,"&lt;"&amp;B21)+COUNTIFS($D$2:D21,D21,$B$2:B21,B21))</f>
        <v/>
      </c>
      <c r="F21">
        <f>IF(D21="","",D21*1000+E21)</f>
        <v/>
      </c>
    </row>
    <row r="22">
      <c r="A22" t="inlineStr">
        <is>
          <t>LOI</t>
        </is>
      </c>
      <c r="B22" s="38">
        <f>IF(ISNUMBER(Tracker!E25),Tracker!E25,"")</f>
        <v/>
      </c>
      <c r="C22">
        <f>IF(B22="","",Tracker!A25)</f>
        <v/>
      </c>
      <c r="D22">
        <f>IF(B22="","",IF(AND((YEAR(B22)-YEAR('12-Month View'!$C$3))*12+MONTH(B22)-MONTH('12-Month View'!$C$3)&gt;=0,(YEAR(B22)-YEAR('12-Month View'!$C$3))*12+MONTH(B22)-MONTH('12-Month View'!$C$3)&lt;=11),(YEAR(B22)-YEAR('12-Month View'!$C$3))*12+MONTH(B22)-MONTH('12-Month View'!$C$3)+1,""))</f>
        <v/>
      </c>
      <c r="E22">
        <f>IF(D22="","",COUNTIFS($D$2:$D$601,D22,$B$2:$B$601,"&lt;"&amp;B22)+COUNTIFS($D$2:D22,D22,$B$2:B22,B22))</f>
        <v/>
      </c>
      <c r="F22">
        <f>IF(D22="","",D22*1000+E22)</f>
        <v/>
      </c>
    </row>
    <row r="23">
      <c r="A23" t="inlineStr">
        <is>
          <t>LOI</t>
        </is>
      </c>
      <c r="B23" s="38">
        <f>IF(ISNUMBER(Tracker!E26),Tracker!E26,"")</f>
        <v/>
      </c>
      <c r="C23">
        <f>IF(B23="","",Tracker!A26)</f>
        <v/>
      </c>
      <c r="D23">
        <f>IF(B23="","",IF(AND((YEAR(B23)-YEAR('12-Month View'!$C$3))*12+MONTH(B23)-MONTH('12-Month View'!$C$3)&gt;=0,(YEAR(B23)-YEAR('12-Month View'!$C$3))*12+MONTH(B23)-MONTH('12-Month View'!$C$3)&lt;=11),(YEAR(B23)-YEAR('12-Month View'!$C$3))*12+MONTH(B23)-MONTH('12-Month View'!$C$3)+1,""))</f>
        <v/>
      </c>
      <c r="E23">
        <f>IF(D23="","",COUNTIFS($D$2:$D$601,D23,$B$2:$B$601,"&lt;"&amp;B23)+COUNTIFS($D$2:D23,D23,$B$2:B23,B23))</f>
        <v/>
      </c>
      <c r="F23">
        <f>IF(D23="","",D23*1000+E23)</f>
        <v/>
      </c>
    </row>
    <row r="24">
      <c r="A24" t="inlineStr">
        <is>
          <t>LOI</t>
        </is>
      </c>
      <c r="B24" s="38">
        <f>IF(ISNUMBER(Tracker!E27),Tracker!E27,"")</f>
        <v/>
      </c>
      <c r="C24">
        <f>IF(B24="","",Tracker!A27)</f>
        <v/>
      </c>
      <c r="D24">
        <f>IF(B24="","",IF(AND((YEAR(B24)-YEAR('12-Month View'!$C$3))*12+MONTH(B24)-MONTH('12-Month View'!$C$3)&gt;=0,(YEAR(B24)-YEAR('12-Month View'!$C$3))*12+MONTH(B24)-MONTH('12-Month View'!$C$3)&lt;=11),(YEAR(B24)-YEAR('12-Month View'!$C$3))*12+MONTH(B24)-MONTH('12-Month View'!$C$3)+1,""))</f>
        <v/>
      </c>
      <c r="E24">
        <f>IF(D24="","",COUNTIFS($D$2:$D$601,D24,$B$2:$B$601,"&lt;"&amp;B24)+COUNTIFS($D$2:D24,D24,$B$2:B24,B24))</f>
        <v/>
      </c>
      <c r="F24">
        <f>IF(D24="","",D24*1000+E24)</f>
        <v/>
      </c>
    </row>
    <row r="25">
      <c r="A25" t="inlineStr">
        <is>
          <t>LOI</t>
        </is>
      </c>
      <c r="B25" s="38">
        <f>IF(ISNUMBER(Tracker!E28),Tracker!E28,"")</f>
        <v/>
      </c>
      <c r="C25">
        <f>IF(B25="","",Tracker!A28)</f>
        <v/>
      </c>
      <c r="D25">
        <f>IF(B25="","",IF(AND((YEAR(B25)-YEAR('12-Month View'!$C$3))*12+MONTH(B25)-MONTH('12-Month View'!$C$3)&gt;=0,(YEAR(B25)-YEAR('12-Month View'!$C$3))*12+MONTH(B25)-MONTH('12-Month View'!$C$3)&lt;=11),(YEAR(B25)-YEAR('12-Month View'!$C$3))*12+MONTH(B25)-MONTH('12-Month View'!$C$3)+1,""))</f>
        <v/>
      </c>
      <c r="E25">
        <f>IF(D25="","",COUNTIFS($D$2:$D$601,D25,$B$2:$B$601,"&lt;"&amp;B25)+COUNTIFS($D$2:D25,D25,$B$2:B25,B25))</f>
        <v/>
      </c>
      <c r="F25">
        <f>IF(D25="","",D25*1000+E25)</f>
        <v/>
      </c>
    </row>
    <row r="26">
      <c r="A26" t="inlineStr">
        <is>
          <t>LOI</t>
        </is>
      </c>
      <c r="B26" s="38">
        <f>IF(ISNUMBER(Tracker!E29),Tracker!E29,"")</f>
        <v/>
      </c>
      <c r="C26">
        <f>IF(B26="","",Tracker!A29)</f>
        <v/>
      </c>
      <c r="D26">
        <f>IF(B26="","",IF(AND((YEAR(B26)-YEAR('12-Month View'!$C$3))*12+MONTH(B26)-MONTH('12-Month View'!$C$3)&gt;=0,(YEAR(B26)-YEAR('12-Month View'!$C$3))*12+MONTH(B26)-MONTH('12-Month View'!$C$3)&lt;=11),(YEAR(B26)-YEAR('12-Month View'!$C$3))*12+MONTH(B26)-MONTH('12-Month View'!$C$3)+1,""))</f>
        <v/>
      </c>
      <c r="E26">
        <f>IF(D26="","",COUNTIFS($D$2:$D$601,D26,$B$2:$B$601,"&lt;"&amp;B26)+COUNTIFS($D$2:D26,D26,$B$2:B26,B26))</f>
        <v/>
      </c>
      <c r="F26">
        <f>IF(D26="","",D26*1000+E26)</f>
        <v/>
      </c>
    </row>
    <row r="27">
      <c r="A27" t="inlineStr">
        <is>
          <t>LOI</t>
        </is>
      </c>
      <c r="B27" s="38">
        <f>IF(ISNUMBER(Tracker!E30),Tracker!E30,"")</f>
        <v/>
      </c>
      <c r="C27">
        <f>IF(B27="","",Tracker!A30)</f>
        <v/>
      </c>
      <c r="D27">
        <f>IF(B27="","",IF(AND((YEAR(B27)-YEAR('12-Month View'!$C$3))*12+MONTH(B27)-MONTH('12-Month View'!$C$3)&gt;=0,(YEAR(B27)-YEAR('12-Month View'!$C$3))*12+MONTH(B27)-MONTH('12-Month View'!$C$3)&lt;=11),(YEAR(B27)-YEAR('12-Month View'!$C$3))*12+MONTH(B27)-MONTH('12-Month View'!$C$3)+1,""))</f>
        <v/>
      </c>
      <c r="E27">
        <f>IF(D27="","",COUNTIFS($D$2:$D$601,D27,$B$2:$B$601,"&lt;"&amp;B27)+COUNTIFS($D$2:D27,D27,$B$2:B27,B27))</f>
        <v/>
      </c>
      <c r="F27">
        <f>IF(D27="","",D27*1000+E27)</f>
        <v/>
      </c>
    </row>
    <row r="28">
      <c r="A28" t="inlineStr">
        <is>
          <t>LOI</t>
        </is>
      </c>
      <c r="B28" s="38">
        <f>IF(ISNUMBER(Tracker!E31),Tracker!E31,"")</f>
        <v/>
      </c>
      <c r="C28">
        <f>IF(B28="","",Tracker!A31)</f>
        <v/>
      </c>
      <c r="D28">
        <f>IF(B28="","",IF(AND((YEAR(B28)-YEAR('12-Month View'!$C$3))*12+MONTH(B28)-MONTH('12-Month View'!$C$3)&gt;=0,(YEAR(B28)-YEAR('12-Month View'!$C$3))*12+MONTH(B28)-MONTH('12-Month View'!$C$3)&lt;=11),(YEAR(B28)-YEAR('12-Month View'!$C$3))*12+MONTH(B28)-MONTH('12-Month View'!$C$3)+1,""))</f>
        <v/>
      </c>
      <c r="E28">
        <f>IF(D28="","",COUNTIFS($D$2:$D$601,D28,$B$2:$B$601,"&lt;"&amp;B28)+COUNTIFS($D$2:D28,D28,$B$2:B28,B28))</f>
        <v/>
      </c>
      <c r="F28">
        <f>IF(D28="","",D28*1000+E28)</f>
        <v/>
      </c>
    </row>
    <row r="29">
      <c r="A29" t="inlineStr">
        <is>
          <t>LOI</t>
        </is>
      </c>
      <c r="B29" s="38">
        <f>IF(ISNUMBER(Tracker!E32),Tracker!E32,"")</f>
        <v/>
      </c>
      <c r="C29">
        <f>IF(B29="","",Tracker!A32)</f>
        <v/>
      </c>
      <c r="D29">
        <f>IF(B29="","",IF(AND((YEAR(B29)-YEAR('12-Month View'!$C$3))*12+MONTH(B29)-MONTH('12-Month View'!$C$3)&gt;=0,(YEAR(B29)-YEAR('12-Month View'!$C$3))*12+MONTH(B29)-MONTH('12-Month View'!$C$3)&lt;=11),(YEAR(B29)-YEAR('12-Month View'!$C$3))*12+MONTH(B29)-MONTH('12-Month View'!$C$3)+1,""))</f>
        <v/>
      </c>
      <c r="E29">
        <f>IF(D29="","",COUNTIFS($D$2:$D$601,D29,$B$2:$B$601,"&lt;"&amp;B29)+COUNTIFS($D$2:D29,D29,$B$2:B29,B29))</f>
        <v/>
      </c>
      <c r="F29">
        <f>IF(D29="","",D29*1000+E29)</f>
        <v/>
      </c>
    </row>
    <row r="30">
      <c r="A30" t="inlineStr">
        <is>
          <t>LOI</t>
        </is>
      </c>
      <c r="B30" s="38">
        <f>IF(ISNUMBER(Tracker!E33),Tracker!E33,"")</f>
        <v/>
      </c>
      <c r="C30">
        <f>IF(B30="","",Tracker!A33)</f>
        <v/>
      </c>
      <c r="D30">
        <f>IF(B30="","",IF(AND((YEAR(B30)-YEAR('12-Month View'!$C$3))*12+MONTH(B30)-MONTH('12-Month View'!$C$3)&gt;=0,(YEAR(B30)-YEAR('12-Month View'!$C$3))*12+MONTH(B30)-MONTH('12-Month View'!$C$3)&lt;=11),(YEAR(B30)-YEAR('12-Month View'!$C$3))*12+MONTH(B30)-MONTH('12-Month View'!$C$3)+1,""))</f>
        <v/>
      </c>
      <c r="E30">
        <f>IF(D30="","",COUNTIFS($D$2:$D$601,D30,$B$2:$B$601,"&lt;"&amp;B30)+COUNTIFS($D$2:D30,D30,$B$2:B30,B30))</f>
        <v/>
      </c>
      <c r="F30">
        <f>IF(D30="","",D30*1000+E30)</f>
        <v/>
      </c>
    </row>
    <row r="31">
      <c r="A31" t="inlineStr">
        <is>
          <t>LOI</t>
        </is>
      </c>
      <c r="B31" s="38">
        <f>IF(ISNUMBER(Tracker!E34),Tracker!E34,"")</f>
        <v/>
      </c>
      <c r="C31">
        <f>IF(B31="","",Tracker!A34)</f>
        <v/>
      </c>
      <c r="D31">
        <f>IF(B31="","",IF(AND((YEAR(B31)-YEAR('12-Month View'!$C$3))*12+MONTH(B31)-MONTH('12-Month View'!$C$3)&gt;=0,(YEAR(B31)-YEAR('12-Month View'!$C$3))*12+MONTH(B31)-MONTH('12-Month View'!$C$3)&lt;=11),(YEAR(B31)-YEAR('12-Month View'!$C$3))*12+MONTH(B31)-MONTH('12-Month View'!$C$3)+1,""))</f>
        <v/>
      </c>
      <c r="E31">
        <f>IF(D31="","",COUNTIFS($D$2:$D$601,D31,$B$2:$B$601,"&lt;"&amp;B31)+COUNTIFS($D$2:D31,D31,$B$2:B31,B31))</f>
        <v/>
      </c>
      <c r="F31">
        <f>IF(D31="","",D31*1000+E31)</f>
        <v/>
      </c>
    </row>
    <row r="32">
      <c r="A32" t="inlineStr">
        <is>
          <t>LOI</t>
        </is>
      </c>
      <c r="B32" s="38">
        <f>IF(ISNUMBER(Tracker!E35),Tracker!E35,"")</f>
        <v/>
      </c>
      <c r="C32">
        <f>IF(B32="","",Tracker!A35)</f>
        <v/>
      </c>
      <c r="D32">
        <f>IF(B32="","",IF(AND((YEAR(B32)-YEAR('12-Month View'!$C$3))*12+MONTH(B32)-MONTH('12-Month View'!$C$3)&gt;=0,(YEAR(B32)-YEAR('12-Month View'!$C$3))*12+MONTH(B32)-MONTH('12-Month View'!$C$3)&lt;=11),(YEAR(B32)-YEAR('12-Month View'!$C$3))*12+MONTH(B32)-MONTH('12-Month View'!$C$3)+1,""))</f>
        <v/>
      </c>
      <c r="E32">
        <f>IF(D32="","",COUNTIFS($D$2:$D$601,D32,$B$2:$B$601,"&lt;"&amp;B32)+COUNTIFS($D$2:D32,D32,$B$2:B32,B32))</f>
        <v/>
      </c>
      <c r="F32">
        <f>IF(D32="","",D32*1000+E32)</f>
        <v/>
      </c>
    </row>
    <row r="33">
      <c r="A33" t="inlineStr">
        <is>
          <t>LOI</t>
        </is>
      </c>
      <c r="B33" s="38">
        <f>IF(ISNUMBER(Tracker!E36),Tracker!E36,"")</f>
        <v/>
      </c>
      <c r="C33">
        <f>IF(B33="","",Tracker!A36)</f>
        <v/>
      </c>
      <c r="D33">
        <f>IF(B33="","",IF(AND((YEAR(B33)-YEAR('12-Month View'!$C$3))*12+MONTH(B33)-MONTH('12-Month View'!$C$3)&gt;=0,(YEAR(B33)-YEAR('12-Month View'!$C$3))*12+MONTH(B33)-MONTH('12-Month View'!$C$3)&lt;=11),(YEAR(B33)-YEAR('12-Month View'!$C$3))*12+MONTH(B33)-MONTH('12-Month View'!$C$3)+1,""))</f>
        <v/>
      </c>
      <c r="E33">
        <f>IF(D33="","",COUNTIFS($D$2:$D$601,D33,$B$2:$B$601,"&lt;"&amp;B33)+COUNTIFS($D$2:D33,D33,$B$2:B33,B33))</f>
        <v/>
      </c>
      <c r="F33">
        <f>IF(D33="","",D33*1000+E33)</f>
        <v/>
      </c>
    </row>
    <row r="34">
      <c r="A34" t="inlineStr">
        <is>
          <t>LOI</t>
        </is>
      </c>
      <c r="B34" s="38">
        <f>IF(ISNUMBER(Tracker!E37),Tracker!E37,"")</f>
        <v/>
      </c>
      <c r="C34">
        <f>IF(B34="","",Tracker!A37)</f>
        <v/>
      </c>
      <c r="D34">
        <f>IF(B34="","",IF(AND((YEAR(B34)-YEAR('12-Month View'!$C$3))*12+MONTH(B34)-MONTH('12-Month View'!$C$3)&gt;=0,(YEAR(B34)-YEAR('12-Month View'!$C$3))*12+MONTH(B34)-MONTH('12-Month View'!$C$3)&lt;=11),(YEAR(B34)-YEAR('12-Month View'!$C$3))*12+MONTH(B34)-MONTH('12-Month View'!$C$3)+1,""))</f>
        <v/>
      </c>
      <c r="E34">
        <f>IF(D34="","",COUNTIFS($D$2:$D$601,D34,$B$2:$B$601,"&lt;"&amp;B34)+COUNTIFS($D$2:D34,D34,$B$2:B34,B34))</f>
        <v/>
      </c>
      <c r="F34">
        <f>IF(D34="","",D34*1000+E34)</f>
        <v/>
      </c>
    </row>
    <row r="35">
      <c r="A35" t="inlineStr">
        <is>
          <t>LOI</t>
        </is>
      </c>
      <c r="B35" s="38">
        <f>IF(ISNUMBER(Tracker!E38),Tracker!E38,"")</f>
        <v/>
      </c>
      <c r="C35">
        <f>IF(B35="","",Tracker!A38)</f>
        <v/>
      </c>
      <c r="D35">
        <f>IF(B35="","",IF(AND((YEAR(B35)-YEAR('12-Month View'!$C$3))*12+MONTH(B35)-MONTH('12-Month View'!$C$3)&gt;=0,(YEAR(B35)-YEAR('12-Month View'!$C$3))*12+MONTH(B35)-MONTH('12-Month View'!$C$3)&lt;=11),(YEAR(B35)-YEAR('12-Month View'!$C$3))*12+MONTH(B35)-MONTH('12-Month View'!$C$3)+1,""))</f>
        <v/>
      </c>
      <c r="E35">
        <f>IF(D35="","",COUNTIFS($D$2:$D$601,D35,$B$2:$B$601,"&lt;"&amp;B35)+COUNTIFS($D$2:D35,D35,$B$2:B35,B35))</f>
        <v/>
      </c>
      <c r="F35">
        <f>IF(D35="","",D35*1000+E35)</f>
        <v/>
      </c>
    </row>
    <row r="36">
      <c r="A36" t="inlineStr">
        <is>
          <t>LOI</t>
        </is>
      </c>
      <c r="B36" s="38">
        <f>IF(ISNUMBER(Tracker!E39),Tracker!E39,"")</f>
        <v/>
      </c>
      <c r="C36">
        <f>IF(B36="","",Tracker!A39)</f>
        <v/>
      </c>
      <c r="D36">
        <f>IF(B36="","",IF(AND((YEAR(B36)-YEAR('12-Month View'!$C$3))*12+MONTH(B36)-MONTH('12-Month View'!$C$3)&gt;=0,(YEAR(B36)-YEAR('12-Month View'!$C$3))*12+MONTH(B36)-MONTH('12-Month View'!$C$3)&lt;=11),(YEAR(B36)-YEAR('12-Month View'!$C$3))*12+MONTH(B36)-MONTH('12-Month View'!$C$3)+1,""))</f>
        <v/>
      </c>
      <c r="E36">
        <f>IF(D36="","",COUNTIFS($D$2:$D$601,D36,$B$2:$B$601,"&lt;"&amp;B36)+COUNTIFS($D$2:D36,D36,$B$2:B36,B36))</f>
        <v/>
      </c>
      <c r="F36">
        <f>IF(D36="","",D36*1000+E36)</f>
        <v/>
      </c>
    </row>
    <row r="37">
      <c r="A37" t="inlineStr">
        <is>
          <t>LOI</t>
        </is>
      </c>
      <c r="B37" s="38">
        <f>IF(ISNUMBER(Tracker!E40),Tracker!E40,"")</f>
        <v/>
      </c>
      <c r="C37">
        <f>IF(B37="","",Tracker!A40)</f>
        <v/>
      </c>
      <c r="D37">
        <f>IF(B37="","",IF(AND((YEAR(B37)-YEAR('12-Month View'!$C$3))*12+MONTH(B37)-MONTH('12-Month View'!$C$3)&gt;=0,(YEAR(B37)-YEAR('12-Month View'!$C$3))*12+MONTH(B37)-MONTH('12-Month View'!$C$3)&lt;=11),(YEAR(B37)-YEAR('12-Month View'!$C$3))*12+MONTH(B37)-MONTH('12-Month View'!$C$3)+1,""))</f>
        <v/>
      </c>
      <c r="E37">
        <f>IF(D37="","",COUNTIFS($D$2:$D$601,D37,$B$2:$B$601,"&lt;"&amp;B37)+COUNTIFS($D$2:D37,D37,$B$2:B37,B37))</f>
        <v/>
      </c>
      <c r="F37">
        <f>IF(D37="","",D37*1000+E37)</f>
        <v/>
      </c>
    </row>
    <row r="38">
      <c r="A38" t="inlineStr">
        <is>
          <t>LOI</t>
        </is>
      </c>
      <c r="B38" s="38">
        <f>IF(ISNUMBER(Tracker!E41),Tracker!E41,"")</f>
        <v/>
      </c>
      <c r="C38">
        <f>IF(B38="","",Tracker!A41)</f>
        <v/>
      </c>
      <c r="D38">
        <f>IF(B38="","",IF(AND((YEAR(B38)-YEAR('12-Month View'!$C$3))*12+MONTH(B38)-MONTH('12-Month View'!$C$3)&gt;=0,(YEAR(B38)-YEAR('12-Month View'!$C$3))*12+MONTH(B38)-MONTH('12-Month View'!$C$3)&lt;=11),(YEAR(B38)-YEAR('12-Month View'!$C$3))*12+MONTH(B38)-MONTH('12-Month View'!$C$3)+1,""))</f>
        <v/>
      </c>
      <c r="E38">
        <f>IF(D38="","",COUNTIFS($D$2:$D$601,D38,$B$2:$B$601,"&lt;"&amp;B38)+COUNTIFS($D$2:D38,D38,$B$2:B38,B38))</f>
        <v/>
      </c>
      <c r="F38">
        <f>IF(D38="","",D38*1000+E38)</f>
        <v/>
      </c>
    </row>
    <row r="39">
      <c r="A39" t="inlineStr">
        <is>
          <t>LOI</t>
        </is>
      </c>
      <c r="B39" s="38">
        <f>IF(ISNUMBER(Tracker!E42),Tracker!E42,"")</f>
        <v/>
      </c>
      <c r="C39">
        <f>IF(B39="","",Tracker!A42)</f>
        <v/>
      </c>
      <c r="D39">
        <f>IF(B39="","",IF(AND((YEAR(B39)-YEAR('12-Month View'!$C$3))*12+MONTH(B39)-MONTH('12-Month View'!$C$3)&gt;=0,(YEAR(B39)-YEAR('12-Month View'!$C$3))*12+MONTH(B39)-MONTH('12-Month View'!$C$3)&lt;=11),(YEAR(B39)-YEAR('12-Month View'!$C$3))*12+MONTH(B39)-MONTH('12-Month View'!$C$3)+1,""))</f>
        <v/>
      </c>
      <c r="E39">
        <f>IF(D39="","",COUNTIFS($D$2:$D$601,D39,$B$2:$B$601,"&lt;"&amp;B39)+COUNTIFS($D$2:D39,D39,$B$2:B39,B39))</f>
        <v/>
      </c>
      <c r="F39">
        <f>IF(D39="","",D39*1000+E39)</f>
        <v/>
      </c>
    </row>
    <row r="40">
      <c r="A40" t="inlineStr">
        <is>
          <t>LOI</t>
        </is>
      </c>
      <c r="B40" s="38">
        <f>IF(ISNUMBER(Tracker!E43),Tracker!E43,"")</f>
        <v/>
      </c>
      <c r="C40">
        <f>IF(B40="","",Tracker!A43)</f>
        <v/>
      </c>
      <c r="D40">
        <f>IF(B40="","",IF(AND((YEAR(B40)-YEAR('12-Month View'!$C$3))*12+MONTH(B40)-MONTH('12-Month View'!$C$3)&gt;=0,(YEAR(B40)-YEAR('12-Month View'!$C$3))*12+MONTH(B40)-MONTH('12-Month View'!$C$3)&lt;=11),(YEAR(B40)-YEAR('12-Month View'!$C$3))*12+MONTH(B40)-MONTH('12-Month View'!$C$3)+1,""))</f>
        <v/>
      </c>
      <c r="E40">
        <f>IF(D40="","",COUNTIFS($D$2:$D$601,D40,$B$2:$B$601,"&lt;"&amp;B40)+COUNTIFS($D$2:D40,D40,$B$2:B40,B40))</f>
        <v/>
      </c>
      <c r="F40">
        <f>IF(D40="","",D40*1000+E40)</f>
        <v/>
      </c>
    </row>
    <row r="41">
      <c r="A41" t="inlineStr">
        <is>
          <t>LOI</t>
        </is>
      </c>
      <c r="B41" s="38">
        <f>IF(ISNUMBER(Tracker!E44),Tracker!E44,"")</f>
        <v/>
      </c>
      <c r="C41">
        <f>IF(B41="","",Tracker!A44)</f>
        <v/>
      </c>
      <c r="D41">
        <f>IF(B41="","",IF(AND((YEAR(B41)-YEAR('12-Month View'!$C$3))*12+MONTH(B41)-MONTH('12-Month View'!$C$3)&gt;=0,(YEAR(B41)-YEAR('12-Month View'!$C$3))*12+MONTH(B41)-MONTH('12-Month View'!$C$3)&lt;=11),(YEAR(B41)-YEAR('12-Month View'!$C$3))*12+MONTH(B41)-MONTH('12-Month View'!$C$3)+1,""))</f>
        <v/>
      </c>
      <c r="E41">
        <f>IF(D41="","",COUNTIFS($D$2:$D$601,D41,$B$2:$B$601,"&lt;"&amp;B41)+COUNTIFS($D$2:D41,D41,$B$2:B41,B41))</f>
        <v/>
      </c>
      <c r="F41">
        <f>IF(D41="","",D41*1000+E41)</f>
        <v/>
      </c>
    </row>
    <row r="42">
      <c r="A42" t="inlineStr">
        <is>
          <t>LOI</t>
        </is>
      </c>
      <c r="B42" s="38">
        <f>IF(ISNUMBER(Tracker!E45),Tracker!E45,"")</f>
        <v/>
      </c>
      <c r="C42">
        <f>IF(B42="","",Tracker!A45)</f>
        <v/>
      </c>
      <c r="D42">
        <f>IF(B42="","",IF(AND((YEAR(B42)-YEAR('12-Month View'!$C$3))*12+MONTH(B42)-MONTH('12-Month View'!$C$3)&gt;=0,(YEAR(B42)-YEAR('12-Month View'!$C$3))*12+MONTH(B42)-MONTH('12-Month View'!$C$3)&lt;=11),(YEAR(B42)-YEAR('12-Month View'!$C$3))*12+MONTH(B42)-MONTH('12-Month View'!$C$3)+1,""))</f>
        <v/>
      </c>
      <c r="E42">
        <f>IF(D42="","",COUNTIFS($D$2:$D$601,D42,$B$2:$B$601,"&lt;"&amp;B42)+COUNTIFS($D$2:D42,D42,$B$2:B42,B42))</f>
        <v/>
      </c>
      <c r="F42">
        <f>IF(D42="","",D42*1000+E42)</f>
        <v/>
      </c>
    </row>
    <row r="43">
      <c r="A43" t="inlineStr">
        <is>
          <t>LOI</t>
        </is>
      </c>
      <c r="B43" s="38">
        <f>IF(ISNUMBER(Tracker!E46),Tracker!E46,"")</f>
        <v/>
      </c>
      <c r="C43">
        <f>IF(B43="","",Tracker!A46)</f>
        <v/>
      </c>
      <c r="D43">
        <f>IF(B43="","",IF(AND((YEAR(B43)-YEAR('12-Month View'!$C$3))*12+MONTH(B43)-MONTH('12-Month View'!$C$3)&gt;=0,(YEAR(B43)-YEAR('12-Month View'!$C$3))*12+MONTH(B43)-MONTH('12-Month View'!$C$3)&lt;=11),(YEAR(B43)-YEAR('12-Month View'!$C$3))*12+MONTH(B43)-MONTH('12-Month View'!$C$3)+1,""))</f>
        <v/>
      </c>
      <c r="E43">
        <f>IF(D43="","",COUNTIFS($D$2:$D$601,D43,$B$2:$B$601,"&lt;"&amp;B43)+COUNTIFS($D$2:D43,D43,$B$2:B43,B43))</f>
        <v/>
      </c>
      <c r="F43">
        <f>IF(D43="","",D43*1000+E43)</f>
        <v/>
      </c>
    </row>
    <row r="44">
      <c r="A44" t="inlineStr">
        <is>
          <t>LOI</t>
        </is>
      </c>
      <c r="B44" s="38">
        <f>IF(ISNUMBER(Tracker!E47),Tracker!E47,"")</f>
        <v/>
      </c>
      <c r="C44">
        <f>IF(B44="","",Tracker!A47)</f>
        <v/>
      </c>
      <c r="D44">
        <f>IF(B44="","",IF(AND((YEAR(B44)-YEAR('12-Month View'!$C$3))*12+MONTH(B44)-MONTH('12-Month View'!$C$3)&gt;=0,(YEAR(B44)-YEAR('12-Month View'!$C$3))*12+MONTH(B44)-MONTH('12-Month View'!$C$3)&lt;=11),(YEAR(B44)-YEAR('12-Month View'!$C$3))*12+MONTH(B44)-MONTH('12-Month View'!$C$3)+1,""))</f>
        <v/>
      </c>
      <c r="E44">
        <f>IF(D44="","",COUNTIFS($D$2:$D$601,D44,$B$2:$B$601,"&lt;"&amp;B44)+COUNTIFS($D$2:D44,D44,$B$2:B44,B44))</f>
        <v/>
      </c>
      <c r="F44">
        <f>IF(D44="","",D44*1000+E44)</f>
        <v/>
      </c>
    </row>
    <row r="45">
      <c r="A45" t="inlineStr">
        <is>
          <t>LOI</t>
        </is>
      </c>
      <c r="B45" s="38">
        <f>IF(ISNUMBER(Tracker!E48),Tracker!E48,"")</f>
        <v/>
      </c>
      <c r="C45">
        <f>IF(B45="","",Tracker!A48)</f>
        <v/>
      </c>
      <c r="D45">
        <f>IF(B45="","",IF(AND((YEAR(B45)-YEAR('12-Month View'!$C$3))*12+MONTH(B45)-MONTH('12-Month View'!$C$3)&gt;=0,(YEAR(B45)-YEAR('12-Month View'!$C$3))*12+MONTH(B45)-MONTH('12-Month View'!$C$3)&lt;=11),(YEAR(B45)-YEAR('12-Month View'!$C$3))*12+MONTH(B45)-MONTH('12-Month View'!$C$3)+1,""))</f>
        <v/>
      </c>
      <c r="E45">
        <f>IF(D45="","",COUNTIFS($D$2:$D$601,D45,$B$2:$B$601,"&lt;"&amp;B45)+COUNTIFS($D$2:D45,D45,$B$2:B45,B45))</f>
        <v/>
      </c>
      <c r="F45">
        <f>IF(D45="","",D45*1000+E45)</f>
        <v/>
      </c>
    </row>
    <row r="46">
      <c r="A46" t="inlineStr">
        <is>
          <t>LOI</t>
        </is>
      </c>
      <c r="B46" s="38">
        <f>IF(ISNUMBER(Tracker!E49),Tracker!E49,"")</f>
        <v/>
      </c>
      <c r="C46">
        <f>IF(B46="","",Tracker!A49)</f>
        <v/>
      </c>
      <c r="D46">
        <f>IF(B46="","",IF(AND((YEAR(B46)-YEAR('12-Month View'!$C$3))*12+MONTH(B46)-MONTH('12-Month View'!$C$3)&gt;=0,(YEAR(B46)-YEAR('12-Month View'!$C$3))*12+MONTH(B46)-MONTH('12-Month View'!$C$3)&lt;=11),(YEAR(B46)-YEAR('12-Month View'!$C$3))*12+MONTH(B46)-MONTH('12-Month View'!$C$3)+1,""))</f>
        <v/>
      </c>
      <c r="E46">
        <f>IF(D46="","",COUNTIFS($D$2:$D$601,D46,$B$2:$B$601,"&lt;"&amp;B46)+COUNTIFS($D$2:D46,D46,$B$2:B46,B46))</f>
        <v/>
      </c>
      <c r="F46">
        <f>IF(D46="","",D46*1000+E46)</f>
        <v/>
      </c>
    </row>
    <row r="47">
      <c r="A47" t="inlineStr">
        <is>
          <t>LOI</t>
        </is>
      </c>
      <c r="B47" s="38">
        <f>IF(ISNUMBER(Tracker!E50),Tracker!E50,"")</f>
        <v/>
      </c>
      <c r="C47">
        <f>IF(B47="","",Tracker!A50)</f>
        <v/>
      </c>
      <c r="D47">
        <f>IF(B47="","",IF(AND((YEAR(B47)-YEAR('12-Month View'!$C$3))*12+MONTH(B47)-MONTH('12-Month View'!$C$3)&gt;=0,(YEAR(B47)-YEAR('12-Month View'!$C$3))*12+MONTH(B47)-MONTH('12-Month View'!$C$3)&lt;=11),(YEAR(B47)-YEAR('12-Month View'!$C$3))*12+MONTH(B47)-MONTH('12-Month View'!$C$3)+1,""))</f>
        <v/>
      </c>
      <c r="E47">
        <f>IF(D47="","",COUNTIFS($D$2:$D$601,D47,$B$2:$B$601,"&lt;"&amp;B47)+COUNTIFS($D$2:D47,D47,$B$2:B47,B47))</f>
        <v/>
      </c>
      <c r="F47">
        <f>IF(D47="","",D47*1000+E47)</f>
        <v/>
      </c>
    </row>
    <row r="48">
      <c r="A48" t="inlineStr">
        <is>
          <t>LOI</t>
        </is>
      </c>
      <c r="B48" s="38">
        <f>IF(ISNUMBER(Tracker!E51),Tracker!E51,"")</f>
        <v/>
      </c>
      <c r="C48">
        <f>IF(B48="","",Tracker!A51)</f>
        <v/>
      </c>
      <c r="D48">
        <f>IF(B48="","",IF(AND((YEAR(B48)-YEAR('12-Month View'!$C$3))*12+MONTH(B48)-MONTH('12-Month View'!$C$3)&gt;=0,(YEAR(B48)-YEAR('12-Month View'!$C$3))*12+MONTH(B48)-MONTH('12-Month View'!$C$3)&lt;=11),(YEAR(B48)-YEAR('12-Month View'!$C$3))*12+MONTH(B48)-MONTH('12-Month View'!$C$3)+1,""))</f>
        <v/>
      </c>
      <c r="E48">
        <f>IF(D48="","",COUNTIFS($D$2:$D$601,D48,$B$2:$B$601,"&lt;"&amp;B48)+COUNTIFS($D$2:D48,D48,$B$2:B48,B48))</f>
        <v/>
      </c>
      <c r="F48">
        <f>IF(D48="","",D48*1000+E48)</f>
        <v/>
      </c>
    </row>
    <row r="49">
      <c r="A49" t="inlineStr">
        <is>
          <t>LOI</t>
        </is>
      </c>
      <c r="B49" s="38">
        <f>IF(ISNUMBER(Tracker!E52),Tracker!E52,"")</f>
        <v/>
      </c>
      <c r="C49">
        <f>IF(B49="","",Tracker!A52)</f>
        <v/>
      </c>
      <c r="D49">
        <f>IF(B49="","",IF(AND((YEAR(B49)-YEAR('12-Month View'!$C$3))*12+MONTH(B49)-MONTH('12-Month View'!$C$3)&gt;=0,(YEAR(B49)-YEAR('12-Month View'!$C$3))*12+MONTH(B49)-MONTH('12-Month View'!$C$3)&lt;=11),(YEAR(B49)-YEAR('12-Month View'!$C$3))*12+MONTH(B49)-MONTH('12-Month View'!$C$3)+1,""))</f>
        <v/>
      </c>
      <c r="E49">
        <f>IF(D49="","",COUNTIFS($D$2:$D$601,D49,$B$2:$B$601,"&lt;"&amp;B49)+COUNTIFS($D$2:D49,D49,$B$2:B49,B49))</f>
        <v/>
      </c>
      <c r="F49">
        <f>IF(D49="","",D49*1000+E49)</f>
        <v/>
      </c>
    </row>
    <row r="50">
      <c r="A50" t="inlineStr">
        <is>
          <t>LOI</t>
        </is>
      </c>
      <c r="B50" s="38">
        <f>IF(ISNUMBER(Tracker!E53),Tracker!E53,"")</f>
        <v/>
      </c>
      <c r="C50">
        <f>IF(B50="","",Tracker!A53)</f>
        <v/>
      </c>
      <c r="D50">
        <f>IF(B50="","",IF(AND((YEAR(B50)-YEAR('12-Month View'!$C$3))*12+MONTH(B50)-MONTH('12-Month View'!$C$3)&gt;=0,(YEAR(B50)-YEAR('12-Month View'!$C$3))*12+MONTH(B50)-MONTH('12-Month View'!$C$3)&lt;=11),(YEAR(B50)-YEAR('12-Month View'!$C$3))*12+MONTH(B50)-MONTH('12-Month View'!$C$3)+1,""))</f>
        <v/>
      </c>
      <c r="E50">
        <f>IF(D50="","",COUNTIFS($D$2:$D$601,D50,$B$2:$B$601,"&lt;"&amp;B50)+COUNTIFS($D$2:D50,D50,$B$2:B50,B50))</f>
        <v/>
      </c>
      <c r="F50">
        <f>IF(D50="","",D50*1000+E50)</f>
        <v/>
      </c>
    </row>
    <row r="51">
      <c r="A51" t="inlineStr">
        <is>
          <t>LOI</t>
        </is>
      </c>
      <c r="B51" s="38">
        <f>IF(ISNUMBER(Tracker!E54),Tracker!E54,"")</f>
        <v/>
      </c>
      <c r="C51">
        <f>IF(B51="","",Tracker!A54)</f>
        <v/>
      </c>
      <c r="D51">
        <f>IF(B51="","",IF(AND((YEAR(B51)-YEAR('12-Month View'!$C$3))*12+MONTH(B51)-MONTH('12-Month View'!$C$3)&gt;=0,(YEAR(B51)-YEAR('12-Month View'!$C$3))*12+MONTH(B51)-MONTH('12-Month View'!$C$3)&lt;=11),(YEAR(B51)-YEAR('12-Month View'!$C$3))*12+MONTH(B51)-MONTH('12-Month View'!$C$3)+1,""))</f>
        <v/>
      </c>
      <c r="E51">
        <f>IF(D51="","",COUNTIFS($D$2:$D$601,D51,$B$2:$B$601,"&lt;"&amp;B51)+COUNTIFS($D$2:D51,D51,$B$2:B51,B51))</f>
        <v/>
      </c>
      <c r="F51">
        <f>IF(D51="","",D51*1000+E51)</f>
        <v/>
      </c>
    </row>
    <row r="52">
      <c r="A52" t="inlineStr">
        <is>
          <t>LOI</t>
        </is>
      </c>
      <c r="B52" s="38">
        <f>IF(ISNUMBER(Tracker!E55),Tracker!E55,"")</f>
        <v/>
      </c>
      <c r="C52">
        <f>IF(B52="","",Tracker!A55)</f>
        <v/>
      </c>
      <c r="D52">
        <f>IF(B52="","",IF(AND((YEAR(B52)-YEAR('12-Month View'!$C$3))*12+MONTH(B52)-MONTH('12-Month View'!$C$3)&gt;=0,(YEAR(B52)-YEAR('12-Month View'!$C$3))*12+MONTH(B52)-MONTH('12-Month View'!$C$3)&lt;=11),(YEAR(B52)-YEAR('12-Month View'!$C$3))*12+MONTH(B52)-MONTH('12-Month View'!$C$3)+1,""))</f>
        <v/>
      </c>
      <c r="E52">
        <f>IF(D52="","",COUNTIFS($D$2:$D$601,D52,$B$2:$B$601,"&lt;"&amp;B52)+COUNTIFS($D$2:D52,D52,$B$2:B52,B52))</f>
        <v/>
      </c>
      <c r="F52">
        <f>IF(D52="","",D52*1000+E52)</f>
        <v/>
      </c>
    </row>
    <row r="53">
      <c r="A53" t="inlineStr">
        <is>
          <t>LOI</t>
        </is>
      </c>
      <c r="B53" s="38">
        <f>IF(ISNUMBER(Tracker!E56),Tracker!E56,"")</f>
        <v/>
      </c>
      <c r="C53">
        <f>IF(B53="","",Tracker!A56)</f>
        <v/>
      </c>
      <c r="D53">
        <f>IF(B53="","",IF(AND((YEAR(B53)-YEAR('12-Month View'!$C$3))*12+MONTH(B53)-MONTH('12-Month View'!$C$3)&gt;=0,(YEAR(B53)-YEAR('12-Month View'!$C$3))*12+MONTH(B53)-MONTH('12-Month View'!$C$3)&lt;=11),(YEAR(B53)-YEAR('12-Month View'!$C$3))*12+MONTH(B53)-MONTH('12-Month View'!$C$3)+1,""))</f>
        <v/>
      </c>
      <c r="E53">
        <f>IF(D53="","",COUNTIFS($D$2:$D$601,D53,$B$2:$B$601,"&lt;"&amp;B53)+COUNTIFS($D$2:D53,D53,$B$2:B53,B53))</f>
        <v/>
      </c>
      <c r="F53">
        <f>IF(D53="","",D53*1000+E53)</f>
        <v/>
      </c>
    </row>
    <row r="54">
      <c r="A54" t="inlineStr">
        <is>
          <t>LOI</t>
        </is>
      </c>
      <c r="B54" s="38">
        <f>IF(ISNUMBER(Tracker!E57),Tracker!E57,"")</f>
        <v/>
      </c>
      <c r="C54">
        <f>IF(B54="","",Tracker!A57)</f>
        <v/>
      </c>
      <c r="D54">
        <f>IF(B54="","",IF(AND((YEAR(B54)-YEAR('12-Month View'!$C$3))*12+MONTH(B54)-MONTH('12-Month View'!$C$3)&gt;=0,(YEAR(B54)-YEAR('12-Month View'!$C$3))*12+MONTH(B54)-MONTH('12-Month View'!$C$3)&lt;=11),(YEAR(B54)-YEAR('12-Month View'!$C$3))*12+MONTH(B54)-MONTH('12-Month View'!$C$3)+1,""))</f>
        <v/>
      </c>
      <c r="E54">
        <f>IF(D54="","",COUNTIFS($D$2:$D$601,D54,$B$2:$B$601,"&lt;"&amp;B54)+COUNTIFS($D$2:D54,D54,$B$2:B54,B54))</f>
        <v/>
      </c>
      <c r="F54">
        <f>IF(D54="","",D54*1000+E54)</f>
        <v/>
      </c>
    </row>
    <row r="55">
      <c r="A55" t="inlineStr">
        <is>
          <t>LOI</t>
        </is>
      </c>
      <c r="B55" s="38">
        <f>IF(ISNUMBER(Tracker!E58),Tracker!E58,"")</f>
        <v/>
      </c>
      <c r="C55">
        <f>IF(B55="","",Tracker!A58)</f>
        <v/>
      </c>
      <c r="D55">
        <f>IF(B55="","",IF(AND((YEAR(B55)-YEAR('12-Month View'!$C$3))*12+MONTH(B55)-MONTH('12-Month View'!$C$3)&gt;=0,(YEAR(B55)-YEAR('12-Month View'!$C$3))*12+MONTH(B55)-MONTH('12-Month View'!$C$3)&lt;=11),(YEAR(B55)-YEAR('12-Month View'!$C$3))*12+MONTH(B55)-MONTH('12-Month View'!$C$3)+1,""))</f>
        <v/>
      </c>
      <c r="E55">
        <f>IF(D55="","",COUNTIFS($D$2:$D$601,D55,$B$2:$B$601,"&lt;"&amp;B55)+COUNTIFS($D$2:D55,D55,$B$2:B55,B55))</f>
        <v/>
      </c>
      <c r="F55">
        <f>IF(D55="","",D55*1000+E55)</f>
        <v/>
      </c>
    </row>
    <row r="56">
      <c r="A56" t="inlineStr">
        <is>
          <t>LOI</t>
        </is>
      </c>
      <c r="B56" s="38">
        <f>IF(ISNUMBER(Tracker!E59),Tracker!E59,"")</f>
        <v/>
      </c>
      <c r="C56">
        <f>IF(B56="","",Tracker!A59)</f>
        <v/>
      </c>
      <c r="D56">
        <f>IF(B56="","",IF(AND((YEAR(B56)-YEAR('12-Month View'!$C$3))*12+MONTH(B56)-MONTH('12-Month View'!$C$3)&gt;=0,(YEAR(B56)-YEAR('12-Month View'!$C$3))*12+MONTH(B56)-MONTH('12-Month View'!$C$3)&lt;=11),(YEAR(B56)-YEAR('12-Month View'!$C$3))*12+MONTH(B56)-MONTH('12-Month View'!$C$3)+1,""))</f>
        <v/>
      </c>
      <c r="E56">
        <f>IF(D56="","",COUNTIFS($D$2:$D$601,D56,$B$2:$B$601,"&lt;"&amp;B56)+COUNTIFS($D$2:D56,D56,$B$2:B56,B56))</f>
        <v/>
      </c>
      <c r="F56">
        <f>IF(D56="","",D56*1000+E56)</f>
        <v/>
      </c>
    </row>
    <row r="57">
      <c r="A57" t="inlineStr">
        <is>
          <t>LOI</t>
        </is>
      </c>
      <c r="B57" s="38">
        <f>IF(ISNUMBER(Tracker!E60),Tracker!E60,"")</f>
        <v/>
      </c>
      <c r="C57">
        <f>IF(B57="","",Tracker!A60)</f>
        <v/>
      </c>
      <c r="D57">
        <f>IF(B57="","",IF(AND((YEAR(B57)-YEAR('12-Month View'!$C$3))*12+MONTH(B57)-MONTH('12-Month View'!$C$3)&gt;=0,(YEAR(B57)-YEAR('12-Month View'!$C$3))*12+MONTH(B57)-MONTH('12-Month View'!$C$3)&lt;=11),(YEAR(B57)-YEAR('12-Month View'!$C$3))*12+MONTH(B57)-MONTH('12-Month View'!$C$3)+1,""))</f>
        <v/>
      </c>
      <c r="E57">
        <f>IF(D57="","",COUNTIFS($D$2:$D$601,D57,$B$2:$B$601,"&lt;"&amp;B57)+COUNTIFS($D$2:D57,D57,$B$2:B57,B57))</f>
        <v/>
      </c>
      <c r="F57">
        <f>IF(D57="","",D57*1000+E57)</f>
        <v/>
      </c>
    </row>
    <row r="58">
      <c r="A58" t="inlineStr">
        <is>
          <t>LOI</t>
        </is>
      </c>
      <c r="B58" s="38">
        <f>IF(ISNUMBER(Tracker!E61),Tracker!E61,"")</f>
        <v/>
      </c>
      <c r="C58">
        <f>IF(B58="","",Tracker!A61)</f>
        <v/>
      </c>
      <c r="D58">
        <f>IF(B58="","",IF(AND((YEAR(B58)-YEAR('12-Month View'!$C$3))*12+MONTH(B58)-MONTH('12-Month View'!$C$3)&gt;=0,(YEAR(B58)-YEAR('12-Month View'!$C$3))*12+MONTH(B58)-MONTH('12-Month View'!$C$3)&lt;=11),(YEAR(B58)-YEAR('12-Month View'!$C$3))*12+MONTH(B58)-MONTH('12-Month View'!$C$3)+1,""))</f>
        <v/>
      </c>
      <c r="E58">
        <f>IF(D58="","",COUNTIFS($D$2:$D$601,D58,$B$2:$B$601,"&lt;"&amp;B58)+COUNTIFS($D$2:D58,D58,$B$2:B58,B58))</f>
        <v/>
      </c>
      <c r="F58">
        <f>IF(D58="","",D58*1000+E58)</f>
        <v/>
      </c>
    </row>
    <row r="59">
      <c r="A59" t="inlineStr">
        <is>
          <t>LOI</t>
        </is>
      </c>
      <c r="B59" s="38">
        <f>IF(ISNUMBER(Tracker!E62),Tracker!E62,"")</f>
        <v/>
      </c>
      <c r="C59">
        <f>IF(B59="","",Tracker!A62)</f>
        <v/>
      </c>
      <c r="D59">
        <f>IF(B59="","",IF(AND((YEAR(B59)-YEAR('12-Month View'!$C$3))*12+MONTH(B59)-MONTH('12-Month View'!$C$3)&gt;=0,(YEAR(B59)-YEAR('12-Month View'!$C$3))*12+MONTH(B59)-MONTH('12-Month View'!$C$3)&lt;=11),(YEAR(B59)-YEAR('12-Month View'!$C$3))*12+MONTH(B59)-MONTH('12-Month View'!$C$3)+1,""))</f>
        <v/>
      </c>
      <c r="E59">
        <f>IF(D59="","",COUNTIFS($D$2:$D$601,D59,$B$2:$B$601,"&lt;"&amp;B59)+COUNTIFS($D$2:D59,D59,$B$2:B59,B59))</f>
        <v/>
      </c>
      <c r="F59">
        <f>IF(D59="","",D59*1000+E59)</f>
        <v/>
      </c>
    </row>
    <row r="60">
      <c r="A60" t="inlineStr">
        <is>
          <t>LOI</t>
        </is>
      </c>
      <c r="B60" s="38">
        <f>IF(ISNUMBER(Tracker!E63),Tracker!E63,"")</f>
        <v/>
      </c>
      <c r="C60">
        <f>IF(B60="","",Tracker!A63)</f>
        <v/>
      </c>
      <c r="D60">
        <f>IF(B60="","",IF(AND((YEAR(B60)-YEAR('12-Month View'!$C$3))*12+MONTH(B60)-MONTH('12-Month View'!$C$3)&gt;=0,(YEAR(B60)-YEAR('12-Month View'!$C$3))*12+MONTH(B60)-MONTH('12-Month View'!$C$3)&lt;=11),(YEAR(B60)-YEAR('12-Month View'!$C$3))*12+MONTH(B60)-MONTH('12-Month View'!$C$3)+1,""))</f>
        <v/>
      </c>
      <c r="E60">
        <f>IF(D60="","",COUNTIFS($D$2:$D$601,D60,$B$2:$B$601,"&lt;"&amp;B60)+COUNTIFS($D$2:D60,D60,$B$2:B60,B60))</f>
        <v/>
      </c>
      <c r="F60">
        <f>IF(D60="","",D60*1000+E60)</f>
        <v/>
      </c>
    </row>
    <row r="61">
      <c r="A61" t="inlineStr">
        <is>
          <t>LOI</t>
        </is>
      </c>
      <c r="B61" s="38">
        <f>IF(ISNUMBER(Tracker!E64),Tracker!E64,"")</f>
        <v/>
      </c>
      <c r="C61">
        <f>IF(B61="","",Tracker!A64)</f>
        <v/>
      </c>
      <c r="D61">
        <f>IF(B61="","",IF(AND((YEAR(B61)-YEAR('12-Month View'!$C$3))*12+MONTH(B61)-MONTH('12-Month View'!$C$3)&gt;=0,(YEAR(B61)-YEAR('12-Month View'!$C$3))*12+MONTH(B61)-MONTH('12-Month View'!$C$3)&lt;=11),(YEAR(B61)-YEAR('12-Month View'!$C$3))*12+MONTH(B61)-MONTH('12-Month View'!$C$3)+1,""))</f>
        <v/>
      </c>
      <c r="E61">
        <f>IF(D61="","",COUNTIFS($D$2:$D$601,D61,$B$2:$B$601,"&lt;"&amp;B61)+COUNTIFS($D$2:D61,D61,$B$2:B61,B61))</f>
        <v/>
      </c>
      <c r="F61">
        <f>IF(D61="","",D61*1000+E61)</f>
        <v/>
      </c>
    </row>
    <row r="62">
      <c r="A62" t="inlineStr">
        <is>
          <t>LOI</t>
        </is>
      </c>
      <c r="B62" s="38">
        <f>IF(ISNUMBER(Tracker!E65),Tracker!E65,"")</f>
        <v/>
      </c>
      <c r="C62">
        <f>IF(B62="","",Tracker!A65)</f>
        <v/>
      </c>
      <c r="D62">
        <f>IF(B62="","",IF(AND((YEAR(B62)-YEAR('12-Month View'!$C$3))*12+MONTH(B62)-MONTH('12-Month View'!$C$3)&gt;=0,(YEAR(B62)-YEAR('12-Month View'!$C$3))*12+MONTH(B62)-MONTH('12-Month View'!$C$3)&lt;=11),(YEAR(B62)-YEAR('12-Month View'!$C$3))*12+MONTH(B62)-MONTH('12-Month View'!$C$3)+1,""))</f>
        <v/>
      </c>
      <c r="E62">
        <f>IF(D62="","",COUNTIFS($D$2:$D$601,D62,$B$2:$B$601,"&lt;"&amp;B62)+COUNTIFS($D$2:D62,D62,$B$2:B62,B62))</f>
        <v/>
      </c>
      <c r="F62">
        <f>IF(D62="","",D62*1000+E62)</f>
        <v/>
      </c>
    </row>
    <row r="63">
      <c r="A63" t="inlineStr">
        <is>
          <t>LOI</t>
        </is>
      </c>
      <c r="B63" s="38">
        <f>IF(ISNUMBER(Tracker!E66),Tracker!E66,"")</f>
        <v/>
      </c>
      <c r="C63">
        <f>IF(B63="","",Tracker!A66)</f>
        <v/>
      </c>
      <c r="D63">
        <f>IF(B63="","",IF(AND((YEAR(B63)-YEAR('12-Month View'!$C$3))*12+MONTH(B63)-MONTH('12-Month View'!$C$3)&gt;=0,(YEAR(B63)-YEAR('12-Month View'!$C$3))*12+MONTH(B63)-MONTH('12-Month View'!$C$3)&lt;=11),(YEAR(B63)-YEAR('12-Month View'!$C$3))*12+MONTH(B63)-MONTH('12-Month View'!$C$3)+1,""))</f>
        <v/>
      </c>
      <c r="E63">
        <f>IF(D63="","",COUNTIFS($D$2:$D$601,D63,$B$2:$B$601,"&lt;"&amp;B63)+COUNTIFS($D$2:D63,D63,$B$2:B63,B63))</f>
        <v/>
      </c>
      <c r="F63">
        <f>IF(D63="","",D63*1000+E63)</f>
        <v/>
      </c>
    </row>
    <row r="64">
      <c r="A64" t="inlineStr">
        <is>
          <t>LOI</t>
        </is>
      </c>
      <c r="B64" s="38">
        <f>IF(ISNUMBER(Tracker!E67),Tracker!E67,"")</f>
        <v/>
      </c>
      <c r="C64">
        <f>IF(B64="","",Tracker!A67)</f>
        <v/>
      </c>
      <c r="D64">
        <f>IF(B64="","",IF(AND((YEAR(B64)-YEAR('12-Month View'!$C$3))*12+MONTH(B64)-MONTH('12-Month View'!$C$3)&gt;=0,(YEAR(B64)-YEAR('12-Month View'!$C$3))*12+MONTH(B64)-MONTH('12-Month View'!$C$3)&lt;=11),(YEAR(B64)-YEAR('12-Month View'!$C$3))*12+MONTH(B64)-MONTH('12-Month View'!$C$3)+1,""))</f>
        <v/>
      </c>
      <c r="E64">
        <f>IF(D64="","",COUNTIFS($D$2:$D$601,D64,$B$2:$B$601,"&lt;"&amp;B64)+COUNTIFS($D$2:D64,D64,$B$2:B64,B64))</f>
        <v/>
      </c>
      <c r="F64">
        <f>IF(D64="","",D64*1000+E64)</f>
        <v/>
      </c>
    </row>
    <row r="65">
      <c r="A65" t="inlineStr">
        <is>
          <t>LOI</t>
        </is>
      </c>
      <c r="B65" s="38">
        <f>IF(ISNUMBER(Tracker!E68),Tracker!E68,"")</f>
        <v/>
      </c>
      <c r="C65">
        <f>IF(B65="","",Tracker!A68)</f>
        <v/>
      </c>
      <c r="D65">
        <f>IF(B65="","",IF(AND((YEAR(B65)-YEAR('12-Month View'!$C$3))*12+MONTH(B65)-MONTH('12-Month View'!$C$3)&gt;=0,(YEAR(B65)-YEAR('12-Month View'!$C$3))*12+MONTH(B65)-MONTH('12-Month View'!$C$3)&lt;=11),(YEAR(B65)-YEAR('12-Month View'!$C$3))*12+MONTH(B65)-MONTH('12-Month View'!$C$3)+1,""))</f>
        <v/>
      </c>
      <c r="E65">
        <f>IF(D65="","",COUNTIFS($D$2:$D$601,D65,$B$2:$B$601,"&lt;"&amp;B65)+COUNTIFS($D$2:D65,D65,$B$2:B65,B65))</f>
        <v/>
      </c>
      <c r="F65">
        <f>IF(D65="","",D65*1000+E65)</f>
        <v/>
      </c>
    </row>
    <row r="66">
      <c r="A66" t="inlineStr">
        <is>
          <t>LOI</t>
        </is>
      </c>
      <c r="B66" s="38">
        <f>IF(ISNUMBER(Tracker!E69),Tracker!E69,"")</f>
        <v/>
      </c>
      <c r="C66">
        <f>IF(B66="","",Tracker!A69)</f>
        <v/>
      </c>
      <c r="D66">
        <f>IF(B66="","",IF(AND((YEAR(B66)-YEAR('12-Month View'!$C$3))*12+MONTH(B66)-MONTH('12-Month View'!$C$3)&gt;=0,(YEAR(B66)-YEAR('12-Month View'!$C$3))*12+MONTH(B66)-MONTH('12-Month View'!$C$3)&lt;=11),(YEAR(B66)-YEAR('12-Month View'!$C$3))*12+MONTH(B66)-MONTH('12-Month View'!$C$3)+1,""))</f>
        <v/>
      </c>
      <c r="E66">
        <f>IF(D66="","",COUNTIFS($D$2:$D$601,D66,$B$2:$B$601,"&lt;"&amp;B66)+COUNTIFS($D$2:D66,D66,$B$2:B66,B66))</f>
        <v/>
      </c>
      <c r="F66">
        <f>IF(D66="","",D66*1000+E66)</f>
        <v/>
      </c>
    </row>
    <row r="67">
      <c r="A67" t="inlineStr">
        <is>
          <t>LOI</t>
        </is>
      </c>
      <c r="B67" s="38">
        <f>IF(ISNUMBER(Tracker!E70),Tracker!E70,"")</f>
        <v/>
      </c>
      <c r="C67">
        <f>IF(B67="","",Tracker!A70)</f>
        <v/>
      </c>
      <c r="D67">
        <f>IF(B67="","",IF(AND((YEAR(B67)-YEAR('12-Month View'!$C$3))*12+MONTH(B67)-MONTH('12-Month View'!$C$3)&gt;=0,(YEAR(B67)-YEAR('12-Month View'!$C$3))*12+MONTH(B67)-MONTH('12-Month View'!$C$3)&lt;=11),(YEAR(B67)-YEAR('12-Month View'!$C$3))*12+MONTH(B67)-MONTH('12-Month View'!$C$3)+1,""))</f>
        <v/>
      </c>
      <c r="E67">
        <f>IF(D67="","",COUNTIFS($D$2:$D$601,D67,$B$2:$B$601,"&lt;"&amp;B67)+COUNTIFS($D$2:D67,D67,$B$2:B67,B67))</f>
        <v/>
      </c>
      <c r="F67">
        <f>IF(D67="","",D67*1000+E67)</f>
        <v/>
      </c>
    </row>
    <row r="68">
      <c r="A68" t="inlineStr">
        <is>
          <t>LOI</t>
        </is>
      </c>
      <c r="B68" s="38">
        <f>IF(ISNUMBER(Tracker!E71),Tracker!E71,"")</f>
        <v/>
      </c>
      <c r="C68">
        <f>IF(B68="","",Tracker!A71)</f>
        <v/>
      </c>
      <c r="D68">
        <f>IF(B68="","",IF(AND((YEAR(B68)-YEAR('12-Month View'!$C$3))*12+MONTH(B68)-MONTH('12-Month View'!$C$3)&gt;=0,(YEAR(B68)-YEAR('12-Month View'!$C$3))*12+MONTH(B68)-MONTH('12-Month View'!$C$3)&lt;=11),(YEAR(B68)-YEAR('12-Month View'!$C$3))*12+MONTH(B68)-MONTH('12-Month View'!$C$3)+1,""))</f>
        <v/>
      </c>
      <c r="E68">
        <f>IF(D68="","",COUNTIFS($D$2:$D$601,D68,$B$2:$B$601,"&lt;"&amp;B68)+COUNTIFS($D$2:D68,D68,$B$2:B68,B68))</f>
        <v/>
      </c>
      <c r="F68">
        <f>IF(D68="","",D68*1000+E68)</f>
        <v/>
      </c>
    </row>
    <row r="69">
      <c r="A69" t="inlineStr">
        <is>
          <t>LOI</t>
        </is>
      </c>
      <c r="B69" s="38">
        <f>IF(ISNUMBER(Tracker!E72),Tracker!E72,"")</f>
        <v/>
      </c>
      <c r="C69">
        <f>IF(B69="","",Tracker!A72)</f>
        <v/>
      </c>
      <c r="D69">
        <f>IF(B69="","",IF(AND((YEAR(B69)-YEAR('12-Month View'!$C$3))*12+MONTH(B69)-MONTH('12-Month View'!$C$3)&gt;=0,(YEAR(B69)-YEAR('12-Month View'!$C$3))*12+MONTH(B69)-MONTH('12-Month View'!$C$3)&lt;=11),(YEAR(B69)-YEAR('12-Month View'!$C$3))*12+MONTH(B69)-MONTH('12-Month View'!$C$3)+1,""))</f>
        <v/>
      </c>
      <c r="E69">
        <f>IF(D69="","",COUNTIFS($D$2:$D$601,D69,$B$2:$B$601,"&lt;"&amp;B69)+COUNTIFS($D$2:D69,D69,$B$2:B69,B69))</f>
        <v/>
      </c>
      <c r="F69">
        <f>IF(D69="","",D69*1000+E69)</f>
        <v/>
      </c>
    </row>
    <row r="70">
      <c r="A70" t="inlineStr">
        <is>
          <t>LOI</t>
        </is>
      </c>
      <c r="B70" s="38">
        <f>IF(ISNUMBER(Tracker!E73),Tracker!E73,"")</f>
        <v/>
      </c>
      <c r="C70">
        <f>IF(B70="","",Tracker!A73)</f>
        <v/>
      </c>
      <c r="D70">
        <f>IF(B70="","",IF(AND((YEAR(B70)-YEAR('12-Month View'!$C$3))*12+MONTH(B70)-MONTH('12-Month View'!$C$3)&gt;=0,(YEAR(B70)-YEAR('12-Month View'!$C$3))*12+MONTH(B70)-MONTH('12-Month View'!$C$3)&lt;=11),(YEAR(B70)-YEAR('12-Month View'!$C$3))*12+MONTH(B70)-MONTH('12-Month View'!$C$3)+1,""))</f>
        <v/>
      </c>
      <c r="E70">
        <f>IF(D70="","",COUNTIFS($D$2:$D$601,D70,$B$2:$B$601,"&lt;"&amp;B70)+COUNTIFS($D$2:D70,D70,$B$2:B70,B70))</f>
        <v/>
      </c>
      <c r="F70">
        <f>IF(D70="","",D70*1000+E70)</f>
        <v/>
      </c>
    </row>
    <row r="71">
      <c r="A71" t="inlineStr">
        <is>
          <t>LOI</t>
        </is>
      </c>
      <c r="B71" s="38">
        <f>IF(ISNUMBER(Tracker!E74),Tracker!E74,"")</f>
        <v/>
      </c>
      <c r="C71">
        <f>IF(B71="","",Tracker!A74)</f>
        <v/>
      </c>
      <c r="D71">
        <f>IF(B71="","",IF(AND((YEAR(B71)-YEAR('12-Month View'!$C$3))*12+MONTH(B71)-MONTH('12-Month View'!$C$3)&gt;=0,(YEAR(B71)-YEAR('12-Month View'!$C$3))*12+MONTH(B71)-MONTH('12-Month View'!$C$3)&lt;=11),(YEAR(B71)-YEAR('12-Month View'!$C$3))*12+MONTH(B71)-MONTH('12-Month View'!$C$3)+1,""))</f>
        <v/>
      </c>
      <c r="E71">
        <f>IF(D71="","",COUNTIFS($D$2:$D$601,D71,$B$2:$B$601,"&lt;"&amp;B71)+COUNTIFS($D$2:D71,D71,$B$2:B71,B71))</f>
        <v/>
      </c>
      <c r="F71">
        <f>IF(D71="","",D71*1000+E71)</f>
        <v/>
      </c>
    </row>
    <row r="72">
      <c r="A72" t="inlineStr">
        <is>
          <t>LOI</t>
        </is>
      </c>
      <c r="B72" s="38">
        <f>IF(ISNUMBER(Tracker!E75),Tracker!E75,"")</f>
        <v/>
      </c>
      <c r="C72">
        <f>IF(B72="","",Tracker!A75)</f>
        <v/>
      </c>
      <c r="D72">
        <f>IF(B72="","",IF(AND((YEAR(B72)-YEAR('12-Month View'!$C$3))*12+MONTH(B72)-MONTH('12-Month View'!$C$3)&gt;=0,(YEAR(B72)-YEAR('12-Month View'!$C$3))*12+MONTH(B72)-MONTH('12-Month View'!$C$3)&lt;=11),(YEAR(B72)-YEAR('12-Month View'!$C$3))*12+MONTH(B72)-MONTH('12-Month View'!$C$3)+1,""))</f>
        <v/>
      </c>
      <c r="E72">
        <f>IF(D72="","",COUNTIFS($D$2:$D$601,D72,$B$2:$B$601,"&lt;"&amp;B72)+COUNTIFS($D$2:D72,D72,$B$2:B72,B72))</f>
        <v/>
      </c>
      <c r="F72">
        <f>IF(D72="","",D72*1000+E72)</f>
        <v/>
      </c>
    </row>
    <row r="73">
      <c r="A73" t="inlineStr">
        <is>
          <t>LOI</t>
        </is>
      </c>
      <c r="B73" s="38">
        <f>IF(ISNUMBER(Tracker!E76),Tracker!E76,"")</f>
        <v/>
      </c>
      <c r="C73">
        <f>IF(B73="","",Tracker!A76)</f>
        <v/>
      </c>
      <c r="D73">
        <f>IF(B73="","",IF(AND((YEAR(B73)-YEAR('12-Month View'!$C$3))*12+MONTH(B73)-MONTH('12-Month View'!$C$3)&gt;=0,(YEAR(B73)-YEAR('12-Month View'!$C$3))*12+MONTH(B73)-MONTH('12-Month View'!$C$3)&lt;=11),(YEAR(B73)-YEAR('12-Month View'!$C$3))*12+MONTH(B73)-MONTH('12-Month View'!$C$3)+1,""))</f>
        <v/>
      </c>
      <c r="E73">
        <f>IF(D73="","",COUNTIFS($D$2:$D$601,D73,$B$2:$B$601,"&lt;"&amp;B73)+COUNTIFS($D$2:D73,D73,$B$2:B73,B73))</f>
        <v/>
      </c>
      <c r="F73">
        <f>IF(D73="","",D73*1000+E73)</f>
        <v/>
      </c>
    </row>
    <row r="74">
      <c r="A74" t="inlineStr">
        <is>
          <t>LOI</t>
        </is>
      </c>
      <c r="B74" s="38">
        <f>IF(ISNUMBER(Tracker!E77),Tracker!E77,"")</f>
        <v/>
      </c>
      <c r="C74">
        <f>IF(B74="","",Tracker!A77)</f>
        <v/>
      </c>
      <c r="D74">
        <f>IF(B74="","",IF(AND((YEAR(B74)-YEAR('12-Month View'!$C$3))*12+MONTH(B74)-MONTH('12-Month View'!$C$3)&gt;=0,(YEAR(B74)-YEAR('12-Month View'!$C$3))*12+MONTH(B74)-MONTH('12-Month View'!$C$3)&lt;=11),(YEAR(B74)-YEAR('12-Month View'!$C$3))*12+MONTH(B74)-MONTH('12-Month View'!$C$3)+1,""))</f>
        <v/>
      </c>
      <c r="E74">
        <f>IF(D74="","",COUNTIFS($D$2:$D$601,D74,$B$2:$B$601,"&lt;"&amp;B74)+COUNTIFS($D$2:D74,D74,$B$2:B74,B74))</f>
        <v/>
      </c>
      <c r="F74">
        <f>IF(D74="","",D74*1000+E74)</f>
        <v/>
      </c>
    </row>
    <row r="75">
      <c r="A75" t="inlineStr">
        <is>
          <t>LOI</t>
        </is>
      </c>
      <c r="B75" s="38">
        <f>IF(ISNUMBER(Tracker!E78),Tracker!E78,"")</f>
        <v/>
      </c>
      <c r="C75">
        <f>IF(B75="","",Tracker!A78)</f>
        <v/>
      </c>
      <c r="D75">
        <f>IF(B75="","",IF(AND((YEAR(B75)-YEAR('12-Month View'!$C$3))*12+MONTH(B75)-MONTH('12-Month View'!$C$3)&gt;=0,(YEAR(B75)-YEAR('12-Month View'!$C$3))*12+MONTH(B75)-MONTH('12-Month View'!$C$3)&lt;=11),(YEAR(B75)-YEAR('12-Month View'!$C$3))*12+MONTH(B75)-MONTH('12-Month View'!$C$3)+1,""))</f>
        <v/>
      </c>
      <c r="E75">
        <f>IF(D75="","",COUNTIFS($D$2:$D$601,D75,$B$2:$B$601,"&lt;"&amp;B75)+COUNTIFS($D$2:D75,D75,$B$2:B75,B75))</f>
        <v/>
      </c>
      <c r="F75">
        <f>IF(D75="","",D75*1000+E75)</f>
        <v/>
      </c>
    </row>
    <row r="76">
      <c r="A76" t="inlineStr">
        <is>
          <t>LOI</t>
        </is>
      </c>
      <c r="B76" s="38">
        <f>IF(ISNUMBER(Tracker!E79),Tracker!E79,"")</f>
        <v/>
      </c>
      <c r="C76">
        <f>IF(B76="","",Tracker!A79)</f>
        <v/>
      </c>
      <c r="D76">
        <f>IF(B76="","",IF(AND((YEAR(B76)-YEAR('12-Month View'!$C$3))*12+MONTH(B76)-MONTH('12-Month View'!$C$3)&gt;=0,(YEAR(B76)-YEAR('12-Month View'!$C$3))*12+MONTH(B76)-MONTH('12-Month View'!$C$3)&lt;=11),(YEAR(B76)-YEAR('12-Month View'!$C$3))*12+MONTH(B76)-MONTH('12-Month View'!$C$3)+1,""))</f>
        <v/>
      </c>
      <c r="E76">
        <f>IF(D76="","",COUNTIFS($D$2:$D$601,D76,$B$2:$B$601,"&lt;"&amp;B76)+COUNTIFS($D$2:D76,D76,$B$2:B76,B76))</f>
        <v/>
      </c>
      <c r="F76">
        <f>IF(D76="","",D76*1000+E76)</f>
        <v/>
      </c>
    </row>
    <row r="77">
      <c r="A77" t="inlineStr">
        <is>
          <t>LOI</t>
        </is>
      </c>
      <c r="B77" s="38">
        <f>IF(ISNUMBER(Tracker!E80),Tracker!E80,"")</f>
        <v/>
      </c>
      <c r="C77">
        <f>IF(B77="","",Tracker!A80)</f>
        <v/>
      </c>
      <c r="D77">
        <f>IF(B77="","",IF(AND((YEAR(B77)-YEAR('12-Month View'!$C$3))*12+MONTH(B77)-MONTH('12-Month View'!$C$3)&gt;=0,(YEAR(B77)-YEAR('12-Month View'!$C$3))*12+MONTH(B77)-MONTH('12-Month View'!$C$3)&lt;=11),(YEAR(B77)-YEAR('12-Month View'!$C$3))*12+MONTH(B77)-MONTH('12-Month View'!$C$3)+1,""))</f>
        <v/>
      </c>
      <c r="E77">
        <f>IF(D77="","",COUNTIFS($D$2:$D$601,D77,$B$2:$B$601,"&lt;"&amp;B77)+COUNTIFS($D$2:D77,D77,$B$2:B77,B77))</f>
        <v/>
      </c>
      <c r="F77">
        <f>IF(D77="","",D77*1000+E77)</f>
        <v/>
      </c>
    </row>
    <row r="78">
      <c r="A78" t="inlineStr">
        <is>
          <t>LOI</t>
        </is>
      </c>
      <c r="B78" s="38">
        <f>IF(ISNUMBER(Tracker!E81),Tracker!E81,"")</f>
        <v/>
      </c>
      <c r="C78">
        <f>IF(B78="","",Tracker!A81)</f>
        <v/>
      </c>
      <c r="D78">
        <f>IF(B78="","",IF(AND((YEAR(B78)-YEAR('12-Month View'!$C$3))*12+MONTH(B78)-MONTH('12-Month View'!$C$3)&gt;=0,(YEAR(B78)-YEAR('12-Month View'!$C$3))*12+MONTH(B78)-MONTH('12-Month View'!$C$3)&lt;=11),(YEAR(B78)-YEAR('12-Month View'!$C$3))*12+MONTH(B78)-MONTH('12-Month View'!$C$3)+1,""))</f>
        <v/>
      </c>
      <c r="E78">
        <f>IF(D78="","",COUNTIFS($D$2:$D$601,D78,$B$2:$B$601,"&lt;"&amp;B78)+COUNTIFS($D$2:D78,D78,$B$2:B78,B78))</f>
        <v/>
      </c>
      <c r="F78">
        <f>IF(D78="","",D78*1000+E78)</f>
        <v/>
      </c>
    </row>
    <row r="79">
      <c r="A79" t="inlineStr">
        <is>
          <t>LOI</t>
        </is>
      </c>
      <c r="B79" s="38">
        <f>IF(ISNUMBER(Tracker!E82),Tracker!E82,"")</f>
        <v/>
      </c>
      <c r="C79">
        <f>IF(B79="","",Tracker!A82)</f>
        <v/>
      </c>
      <c r="D79">
        <f>IF(B79="","",IF(AND((YEAR(B79)-YEAR('12-Month View'!$C$3))*12+MONTH(B79)-MONTH('12-Month View'!$C$3)&gt;=0,(YEAR(B79)-YEAR('12-Month View'!$C$3))*12+MONTH(B79)-MONTH('12-Month View'!$C$3)&lt;=11),(YEAR(B79)-YEAR('12-Month View'!$C$3))*12+MONTH(B79)-MONTH('12-Month View'!$C$3)+1,""))</f>
        <v/>
      </c>
      <c r="E79">
        <f>IF(D79="","",COUNTIFS($D$2:$D$601,D79,$B$2:$B$601,"&lt;"&amp;B79)+COUNTIFS($D$2:D79,D79,$B$2:B79,B79))</f>
        <v/>
      </c>
      <c r="F79">
        <f>IF(D79="","",D79*1000+E79)</f>
        <v/>
      </c>
    </row>
    <row r="80">
      <c r="A80" t="inlineStr">
        <is>
          <t>LOI</t>
        </is>
      </c>
      <c r="B80" s="38">
        <f>IF(ISNUMBER(Tracker!E83),Tracker!E83,"")</f>
        <v/>
      </c>
      <c r="C80">
        <f>IF(B80="","",Tracker!A83)</f>
        <v/>
      </c>
      <c r="D80">
        <f>IF(B80="","",IF(AND((YEAR(B80)-YEAR('12-Month View'!$C$3))*12+MONTH(B80)-MONTH('12-Month View'!$C$3)&gt;=0,(YEAR(B80)-YEAR('12-Month View'!$C$3))*12+MONTH(B80)-MONTH('12-Month View'!$C$3)&lt;=11),(YEAR(B80)-YEAR('12-Month View'!$C$3))*12+MONTH(B80)-MONTH('12-Month View'!$C$3)+1,""))</f>
        <v/>
      </c>
      <c r="E80">
        <f>IF(D80="","",COUNTIFS($D$2:$D$601,D80,$B$2:$B$601,"&lt;"&amp;B80)+COUNTIFS($D$2:D80,D80,$B$2:B80,B80))</f>
        <v/>
      </c>
      <c r="F80">
        <f>IF(D80="","",D80*1000+E80)</f>
        <v/>
      </c>
    </row>
    <row r="81">
      <c r="A81" t="inlineStr">
        <is>
          <t>LOI</t>
        </is>
      </c>
      <c r="B81" s="38">
        <f>IF(ISNUMBER(Tracker!E84),Tracker!E84,"")</f>
        <v/>
      </c>
      <c r="C81">
        <f>IF(B81="","",Tracker!A84)</f>
        <v/>
      </c>
      <c r="D81">
        <f>IF(B81="","",IF(AND((YEAR(B81)-YEAR('12-Month View'!$C$3))*12+MONTH(B81)-MONTH('12-Month View'!$C$3)&gt;=0,(YEAR(B81)-YEAR('12-Month View'!$C$3))*12+MONTH(B81)-MONTH('12-Month View'!$C$3)&lt;=11),(YEAR(B81)-YEAR('12-Month View'!$C$3))*12+MONTH(B81)-MONTH('12-Month View'!$C$3)+1,""))</f>
        <v/>
      </c>
      <c r="E81">
        <f>IF(D81="","",COUNTIFS($D$2:$D$601,D81,$B$2:$B$601,"&lt;"&amp;B81)+COUNTIFS($D$2:D81,D81,$B$2:B81,B81))</f>
        <v/>
      </c>
      <c r="F81">
        <f>IF(D81="","",D81*1000+E81)</f>
        <v/>
      </c>
    </row>
    <row r="82">
      <c r="A82" t="inlineStr">
        <is>
          <t>LOI</t>
        </is>
      </c>
      <c r="B82" s="38">
        <f>IF(ISNUMBER(Tracker!E85),Tracker!E85,"")</f>
        <v/>
      </c>
      <c r="C82">
        <f>IF(B82="","",Tracker!A85)</f>
        <v/>
      </c>
      <c r="D82">
        <f>IF(B82="","",IF(AND((YEAR(B82)-YEAR('12-Month View'!$C$3))*12+MONTH(B82)-MONTH('12-Month View'!$C$3)&gt;=0,(YEAR(B82)-YEAR('12-Month View'!$C$3))*12+MONTH(B82)-MONTH('12-Month View'!$C$3)&lt;=11),(YEAR(B82)-YEAR('12-Month View'!$C$3))*12+MONTH(B82)-MONTH('12-Month View'!$C$3)+1,""))</f>
        <v/>
      </c>
      <c r="E82">
        <f>IF(D82="","",COUNTIFS($D$2:$D$601,D82,$B$2:$B$601,"&lt;"&amp;B82)+COUNTIFS($D$2:D82,D82,$B$2:B82,B82))</f>
        <v/>
      </c>
      <c r="F82">
        <f>IF(D82="","",D82*1000+E82)</f>
        <v/>
      </c>
    </row>
    <row r="83">
      <c r="A83" t="inlineStr">
        <is>
          <t>LOI</t>
        </is>
      </c>
      <c r="B83" s="38">
        <f>IF(ISNUMBER(Tracker!E86),Tracker!E86,"")</f>
        <v/>
      </c>
      <c r="C83">
        <f>IF(B83="","",Tracker!A86)</f>
        <v/>
      </c>
      <c r="D83">
        <f>IF(B83="","",IF(AND((YEAR(B83)-YEAR('12-Month View'!$C$3))*12+MONTH(B83)-MONTH('12-Month View'!$C$3)&gt;=0,(YEAR(B83)-YEAR('12-Month View'!$C$3))*12+MONTH(B83)-MONTH('12-Month View'!$C$3)&lt;=11),(YEAR(B83)-YEAR('12-Month View'!$C$3))*12+MONTH(B83)-MONTH('12-Month View'!$C$3)+1,""))</f>
        <v/>
      </c>
      <c r="E83">
        <f>IF(D83="","",COUNTIFS($D$2:$D$601,D83,$B$2:$B$601,"&lt;"&amp;B83)+COUNTIFS($D$2:D83,D83,$B$2:B83,B83))</f>
        <v/>
      </c>
      <c r="F83">
        <f>IF(D83="","",D83*1000+E83)</f>
        <v/>
      </c>
    </row>
    <row r="84">
      <c r="A84" t="inlineStr">
        <is>
          <t>LOI</t>
        </is>
      </c>
      <c r="B84" s="38">
        <f>IF(ISNUMBER(Tracker!E87),Tracker!E87,"")</f>
        <v/>
      </c>
      <c r="C84">
        <f>IF(B84="","",Tracker!A87)</f>
        <v/>
      </c>
      <c r="D84">
        <f>IF(B84="","",IF(AND((YEAR(B84)-YEAR('12-Month View'!$C$3))*12+MONTH(B84)-MONTH('12-Month View'!$C$3)&gt;=0,(YEAR(B84)-YEAR('12-Month View'!$C$3))*12+MONTH(B84)-MONTH('12-Month View'!$C$3)&lt;=11),(YEAR(B84)-YEAR('12-Month View'!$C$3))*12+MONTH(B84)-MONTH('12-Month View'!$C$3)+1,""))</f>
        <v/>
      </c>
      <c r="E84">
        <f>IF(D84="","",COUNTIFS($D$2:$D$601,D84,$B$2:$B$601,"&lt;"&amp;B84)+COUNTIFS($D$2:D84,D84,$B$2:B84,B84))</f>
        <v/>
      </c>
      <c r="F84">
        <f>IF(D84="","",D84*1000+E84)</f>
        <v/>
      </c>
    </row>
    <row r="85">
      <c r="A85" t="inlineStr">
        <is>
          <t>LOI</t>
        </is>
      </c>
      <c r="B85" s="38">
        <f>IF(ISNUMBER(Tracker!E88),Tracker!E88,"")</f>
        <v/>
      </c>
      <c r="C85">
        <f>IF(B85="","",Tracker!A88)</f>
        <v/>
      </c>
      <c r="D85">
        <f>IF(B85="","",IF(AND((YEAR(B85)-YEAR('12-Month View'!$C$3))*12+MONTH(B85)-MONTH('12-Month View'!$C$3)&gt;=0,(YEAR(B85)-YEAR('12-Month View'!$C$3))*12+MONTH(B85)-MONTH('12-Month View'!$C$3)&lt;=11),(YEAR(B85)-YEAR('12-Month View'!$C$3))*12+MONTH(B85)-MONTH('12-Month View'!$C$3)+1,""))</f>
        <v/>
      </c>
      <c r="E85">
        <f>IF(D85="","",COUNTIFS($D$2:$D$601,D85,$B$2:$B$601,"&lt;"&amp;B85)+COUNTIFS($D$2:D85,D85,$B$2:B85,B85))</f>
        <v/>
      </c>
      <c r="F85">
        <f>IF(D85="","",D85*1000+E85)</f>
        <v/>
      </c>
    </row>
    <row r="86">
      <c r="A86" t="inlineStr">
        <is>
          <t>LOI</t>
        </is>
      </c>
      <c r="B86" s="38">
        <f>IF(ISNUMBER(Tracker!E89),Tracker!E89,"")</f>
        <v/>
      </c>
      <c r="C86">
        <f>IF(B86="","",Tracker!A89)</f>
        <v/>
      </c>
      <c r="D86">
        <f>IF(B86="","",IF(AND((YEAR(B86)-YEAR('12-Month View'!$C$3))*12+MONTH(B86)-MONTH('12-Month View'!$C$3)&gt;=0,(YEAR(B86)-YEAR('12-Month View'!$C$3))*12+MONTH(B86)-MONTH('12-Month View'!$C$3)&lt;=11),(YEAR(B86)-YEAR('12-Month View'!$C$3))*12+MONTH(B86)-MONTH('12-Month View'!$C$3)+1,""))</f>
        <v/>
      </c>
      <c r="E86">
        <f>IF(D86="","",COUNTIFS($D$2:$D$601,D86,$B$2:$B$601,"&lt;"&amp;B86)+COUNTIFS($D$2:D86,D86,$B$2:B86,B86))</f>
        <v/>
      </c>
      <c r="F86">
        <f>IF(D86="","",D86*1000+E86)</f>
        <v/>
      </c>
    </row>
    <row r="87">
      <c r="A87" t="inlineStr">
        <is>
          <t>LOI</t>
        </is>
      </c>
      <c r="B87" s="38">
        <f>IF(ISNUMBER(Tracker!E90),Tracker!E90,"")</f>
        <v/>
      </c>
      <c r="C87">
        <f>IF(B87="","",Tracker!A90)</f>
        <v/>
      </c>
      <c r="D87">
        <f>IF(B87="","",IF(AND((YEAR(B87)-YEAR('12-Month View'!$C$3))*12+MONTH(B87)-MONTH('12-Month View'!$C$3)&gt;=0,(YEAR(B87)-YEAR('12-Month View'!$C$3))*12+MONTH(B87)-MONTH('12-Month View'!$C$3)&lt;=11),(YEAR(B87)-YEAR('12-Month View'!$C$3))*12+MONTH(B87)-MONTH('12-Month View'!$C$3)+1,""))</f>
        <v/>
      </c>
      <c r="E87">
        <f>IF(D87="","",COUNTIFS($D$2:$D$601,D87,$B$2:$B$601,"&lt;"&amp;B87)+COUNTIFS($D$2:D87,D87,$B$2:B87,B87))</f>
        <v/>
      </c>
      <c r="F87">
        <f>IF(D87="","",D87*1000+E87)</f>
        <v/>
      </c>
    </row>
    <row r="88">
      <c r="A88" t="inlineStr">
        <is>
          <t>LOI</t>
        </is>
      </c>
      <c r="B88" s="38">
        <f>IF(ISNUMBER(Tracker!E91),Tracker!E91,"")</f>
        <v/>
      </c>
      <c r="C88">
        <f>IF(B88="","",Tracker!A91)</f>
        <v/>
      </c>
      <c r="D88">
        <f>IF(B88="","",IF(AND((YEAR(B88)-YEAR('12-Month View'!$C$3))*12+MONTH(B88)-MONTH('12-Month View'!$C$3)&gt;=0,(YEAR(B88)-YEAR('12-Month View'!$C$3))*12+MONTH(B88)-MONTH('12-Month View'!$C$3)&lt;=11),(YEAR(B88)-YEAR('12-Month View'!$C$3))*12+MONTH(B88)-MONTH('12-Month View'!$C$3)+1,""))</f>
        <v/>
      </c>
      <c r="E88">
        <f>IF(D88="","",COUNTIFS($D$2:$D$601,D88,$B$2:$B$601,"&lt;"&amp;B88)+COUNTIFS($D$2:D88,D88,$B$2:B88,B88))</f>
        <v/>
      </c>
      <c r="F88">
        <f>IF(D88="","",D88*1000+E88)</f>
        <v/>
      </c>
    </row>
    <row r="89">
      <c r="A89" t="inlineStr">
        <is>
          <t>LOI</t>
        </is>
      </c>
      <c r="B89" s="38">
        <f>IF(ISNUMBER(Tracker!E92),Tracker!E92,"")</f>
        <v/>
      </c>
      <c r="C89">
        <f>IF(B89="","",Tracker!A92)</f>
        <v/>
      </c>
      <c r="D89">
        <f>IF(B89="","",IF(AND((YEAR(B89)-YEAR('12-Month View'!$C$3))*12+MONTH(B89)-MONTH('12-Month View'!$C$3)&gt;=0,(YEAR(B89)-YEAR('12-Month View'!$C$3))*12+MONTH(B89)-MONTH('12-Month View'!$C$3)&lt;=11),(YEAR(B89)-YEAR('12-Month View'!$C$3))*12+MONTH(B89)-MONTH('12-Month View'!$C$3)+1,""))</f>
        <v/>
      </c>
      <c r="E89">
        <f>IF(D89="","",COUNTIFS($D$2:$D$601,D89,$B$2:$B$601,"&lt;"&amp;B89)+COUNTIFS($D$2:D89,D89,$B$2:B89,B89))</f>
        <v/>
      </c>
      <c r="F89">
        <f>IF(D89="","",D89*1000+E89)</f>
        <v/>
      </c>
    </row>
    <row r="90">
      <c r="A90" t="inlineStr">
        <is>
          <t>LOI</t>
        </is>
      </c>
      <c r="B90" s="38">
        <f>IF(ISNUMBER(Tracker!E93),Tracker!E93,"")</f>
        <v/>
      </c>
      <c r="C90">
        <f>IF(B90="","",Tracker!A93)</f>
        <v/>
      </c>
      <c r="D90">
        <f>IF(B90="","",IF(AND((YEAR(B90)-YEAR('12-Month View'!$C$3))*12+MONTH(B90)-MONTH('12-Month View'!$C$3)&gt;=0,(YEAR(B90)-YEAR('12-Month View'!$C$3))*12+MONTH(B90)-MONTH('12-Month View'!$C$3)&lt;=11),(YEAR(B90)-YEAR('12-Month View'!$C$3))*12+MONTH(B90)-MONTH('12-Month View'!$C$3)+1,""))</f>
        <v/>
      </c>
      <c r="E90">
        <f>IF(D90="","",COUNTIFS($D$2:$D$601,D90,$B$2:$B$601,"&lt;"&amp;B90)+COUNTIFS($D$2:D90,D90,$B$2:B90,B90))</f>
        <v/>
      </c>
      <c r="F90">
        <f>IF(D90="","",D90*1000+E90)</f>
        <v/>
      </c>
    </row>
    <row r="91">
      <c r="A91" t="inlineStr">
        <is>
          <t>LOI</t>
        </is>
      </c>
      <c r="B91" s="38">
        <f>IF(ISNUMBER(Tracker!E94),Tracker!E94,"")</f>
        <v/>
      </c>
      <c r="C91">
        <f>IF(B91="","",Tracker!A94)</f>
        <v/>
      </c>
      <c r="D91">
        <f>IF(B91="","",IF(AND((YEAR(B91)-YEAR('12-Month View'!$C$3))*12+MONTH(B91)-MONTH('12-Month View'!$C$3)&gt;=0,(YEAR(B91)-YEAR('12-Month View'!$C$3))*12+MONTH(B91)-MONTH('12-Month View'!$C$3)&lt;=11),(YEAR(B91)-YEAR('12-Month View'!$C$3))*12+MONTH(B91)-MONTH('12-Month View'!$C$3)+1,""))</f>
        <v/>
      </c>
      <c r="E91">
        <f>IF(D91="","",COUNTIFS($D$2:$D$601,D91,$B$2:$B$601,"&lt;"&amp;B91)+COUNTIFS($D$2:D91,D91,$B$2:B91,B91))</f>
        <v/>
      </c>
      <c r="F91">
        <f>IF(D91="","",D91*1000+E91)</f>
        <v/>
      </c>
    </row>
    <row r="92">
      <c r="A92" t="inlineStr">
        <is>
          <t>LOI</t>
        </is>
      </c>
      <c r="B92" s="38">
        <f>IF(ISNUMBER(Tracker!E95),Tracker!E95,"")</f>
        <v/>
      </c>
      <c r="C92">
        <f>IF(B92="","",Tracker!A95)</f>
        <v/>
      </c>
      <c r="D92">
        <f>IF(B92="","",IF(AND((YEAR(B92)-YEAR('12-Month View'!$C$3))*12+MONTH(B92)-MONTH('12-Month View'!$C$3)&gt;=0,(YEAR(B92)-YEAR('12-Month View'!$C$3))*12+MONTH(B92)-MONTH('12-Month View'!$C$3)&lt;=11),(YEAR(B92)-YEAR('12-Month View'!$C$3))*12+MONTH(B92)-MONTH('12-Month View'!$C$3)+1,""))</f>
        <v/>
      </c>
      <c r="E92">
        <f>IF(D92="","",COUNTIFS($D$2:$D$601,D92,$B$2:$B$601,"&lt;"&amp;B92)+COUNTIFS($D$2:D92,D92,$B$2:B92,B92))</f>
        <v/>
      </c>
      <c r="F92">
        <f>IF(D92="","",D92*1000+E92)</f>
        <v/>
      </c>
    </row>
    <row r="93">
      <c r="A93" t="inlineStr">
        <is>
          <t>LOI</t>
        </is>
      </c>
      <c r="B93" s="38">
        <f>IF(ISNUMBER(Tracker!E96),Tracker!E96,"")</f>
        <v/>
      </c>
      <c r="C93">
        <f>IF(B93="","",Tracker!A96)</f>
        <v/>
      </c>
      <c r="D93">
        <f>IF(B93="","",IF(AND((YEAR(B93)-YEAR('12-Month View'!$C$3))*12+MONTH(B93)-MONTH('12-Month View'!$C$3)&gt;=0,(YEAR(B93)-YEAR('12-Month View'!$C$3))*12+MONTH(B93)-MONTH('12-Month View'!$C$3)&lt;=11),(YEAR(B93)-YEAR('12-Month View'!$C$3))*12+MONTH(B93)-MONTH('12-Month View'!$C$3)+1,""))</f>
        <v/>
      </c>
      <c r="E93">
        <f>IF(D93="","",COUNTIFS($D$2:$D$601,D93,$B$2:$B$601,"&lt;"&amp;B93)+COUNTIFS($D$2:D93,D93,$B$2:B93,B93))</f>
        <v/>
      </c>
      <c r="F93">
        <f>IF(D93="","",D93*1000+E93)</f>
        <v/>
      </c>
    </row>
    <row r="94">
      <c r="A94" t="inlineStr">
        <is>
          <t>LOI</t>
        </is>
      </c>
      <c r="B94" s="38">
        <f>IF(ISNUMBER(Tracker!E97),Tracker!E97,"")</f>
        <v/>
      </c>
      <c r="C94">
        <f>IF(B94="","",Tracker!A97)</f>
        <v/>
      </c>
      <c r="D94">
        <f>IF(B94="","",IF(AND((YEAR(B94)-YEAR('12-Month View'!$C$3))*12+MONTH(B94)-MONTH('12-Month View'!$C$3)&gt;=0,(YEAR(B94)-YEAR('12-Month View'!$C$3))*12+MONTH(B94)-MONTH('12-Month View'!$C$3)&lt;=11),(YEAR(B94)-YEAR('12-Month View'!$C$3))*12+MONTH(B94)-MONTH('12-Month View'!$C$3)+1,""))</f>
        <v/>
      </c>
      <c r="E94">
        <f>IF(D94="","",COUNTIFS($D$2:$D$601,D94,$B$2:$B$601,"&lt;"&amp;B94)+COUNTIFS($D$2:D94,D94,$B$2:B94,B94))</f>
        <v/>
      </c>
      <c r="F94">
        <f>IF(D94="","",D94*1000+E94)</f>
        <v/>
      </c>
    </row>
    <row r="95">
      <c r="A95" t="inlineStr">
        <is>
          <t>LOI</t>
        </is>
      </c>
      <c r="B95" s="38">
        <f>IF(ISNUMBER(Tracker!E98),Tracker!E98,"")</f>
        <v/>
      </c>
      <c r="C95">
        <f>IF(B95="","",Tracker!A98)</f>
        <v/>
      </c>
      <c r="D95">
        <f>IF(B95="","",IF(AND((YEAR(B95)-YEAR('12-Month View'!$C$3))*12+MONTH(B95)-MONTH('12-Month View'!$C$3)&gt;=0,(YEAR(B95)-YEAR('12-Month View'!$C$3))*12+MONTH(B95)-MONTH('12-Month View'!$C$3)&lt;=11),(YEAR(B95)-YEAR('12-Month View'!$C$3))*12+MONTH(B95)-MONTH('12-Month View'!$C$3)+1,""))</f>
        <v/>
      </c>
      <c r="E95">
        <f>IF(D95="","",COUNTIFS($D$2:$D$601,D95,$B$2:$B$601,"&lt;"&amp;B95)+COUNTIFS($D$2:D95,D95,$B$2:B95,B95))</f>
        <v/>
      </c>
      <c r="F95">
        <f>IF(D95="","",D95*1000+E95)</f>
        <v/>
      </c>
    </row>
    <row r="96">
      <c r="A96" t="inlineStr">
        <is>
          <t>LOI</t>
        </is>
      </c>
      <c r="B96" s="38">
        <f>IF(ISNUMBER(Tracker!E99),Tracker!E99,"")</f>
        <v/>
      </c>
      <c r="C96">
        <f>IF(B96="","",Tracker!A99)</f>
        <v/>
      </c>
      <c r="D96">
        <f>IF(B96="","",IF(AND((YEAR(B96)-YEAR('12-Month View'!$C$3))*12+MONTH(B96)-MONTH('12-Month View'!$C$3)&gt;=0,(YEAR(B96)-YEAR('12-Month View'!$C$3))*12+MONTH(B96)-MONTH('12-Month View'!$C$3)&lt;=11),(YEAR(B96)-YEAR('12-Month View'!$C$3))*12+MONTH(B96)-MONTH('12-Month View'!$C$3)+1,""))</f>
        <v/>
      </c>
      <c r="E96">
        <f>IF(D96="","",COUNTIFS($D$2:$D$601,D96,$B$2:$B$601,"&lt;"&amp;B96)+COUNTIFS($D$2:D96,D96,$B$2:B96,B96))</f>
        <v/>
      </c>
      <c r="F96">
        <f>IF(D96="","",D96*1000+E96)</f>
        <v/>
      </c>
    </row>
    <row r="97">
      <c r="A97" t="inlineStr">
        <is>
          <t>LOI</t>
        </is>
      </c>
      <c r="B97" s="38">
        <f>IF(ISNUMBER(Tracker!E100),Tracker!E100,"")</f>
        <v/>
      </c>
      <c r="C97">
        <f>IF(B97="","",Tracker!A100)</f>
        <v/>
      </c>
      <c r="D97">
        <f>IF(B97="","",IF(AND((YEAR(B97)-YEAR('12-Month View'!$C$3))*12+MONTH(B97)-MONTH('12-Month View'!$C$3)&gt;=0,(YEAR(B97)-YEAR('12-Month View'!$C$3))*12+MONTH(B97)-MONTH('12-Month View'!$C$3)&lt;=11),(YEAR(B97)-YEAR('12-Month View'!$C$3))*12+MONTH(B97)-MONTH('12-Month View'!$C$3)+1,""))</f>
        <v/>
      </c>
      <c r="E97">
        <f>IF(D97="","",COUNTIFS($D$2:$D$601,D97,$B$2:$B$601,"&lt;"&amp;B97)+COUNTIFS($D$2:D97,D97,$B$2:B97,B97))</f>
        <v/>
      </c>
      <c r="F97">
        <f>IF(D97="","",D97*1000+E97)</f>
        <v/>
      </c>
    </row>
    <row r="98">
      <c r="A98" t="inlineStr">
        <is>
          <t>LOI</t>
        </is>
      </c>
      <c r="B98" s="38">
        <f>IF(ISNUMBER(Tracker!E101),Tracker!E101,"")</f>
        <v/>
      </c>
      <c r="C98">
        <f>IF(B98="","",Tracker!A101)</f>
        <v/>
      </c>
      <c r="D98">
        <f>IF(B98="","",IF(AND((YEAR(B98)-YEAR('12-Month View'!$C$3))*12+MONTH(B98)-MONTH('12-Month View'!$C$3)&gt;=0,(YEAR(B98)-YEAR('12-Month View'!$C$3))*12+MONTH(B98)-MONTH('12-Month View'!$C$3)&lt;=11),(YEAR(B98)-YEAR('12-Month View'!$C$3))*12+MONTH(B98)-MONTH('12-Month View'!$C$3)+1,""))</f>
        <v/>
      </c>
      <c r="E98">
        <f>IF(D98="","",COUNTIFS($D$2:$D$601,D98,$B$2:$B$601,"&lt;"&amp;B98)+COUNTIFS($D$2:D98,D98,$B$2:B98,B98))</f>
        <v/>
      </c>
      <c r="F98">
        <f>IF(D98="","",D98*1000+E98)</f>
        <v/>
      </c>
    </row>
    <row r="99">
      <c r="A99" t="inlineStr">
        <is>
          <t>LOI</t>
        </is>
      </c>
      <c r="B99" s="38">
        <f>IF(ISNUMBER(Tracker!E102),Tracker!E102,"")</f>
        <v/>
      </c>
      <c r="C99">
        <f>IF(B99="","",Tracker!A102)</f>
        <v/>
      </c>
      <c r="D99">
        <f>IF(B99="","",IF(AND((YEAR(B99)-YEAR('12-Month View'!$C$3))*12+MONTH(B99)-MONTH('12-Month View'!$C$3)&gt;=0,(YEAR(B99)-YEAR('12-Month View'!$C$3))*12+MONTH(B99)-MONTH('12-Month View'!$C$3)&lt;=11),(YEAR(B99)-YEAR('12-Month View'!$C$3))*12+MONTH(B99)-MONTH('12-Month View'!$C$3)+1,""))</f>
        <v/>
      </c>
      <c r="E99">
        <f>IF(D99="","",COUNTIFS($D$2:$D$601,D99,$B$2:$B$601,"&lt;"&amp;B99)+COUNTIFS($D$2:D99,D99,$B$2:B99,B99))</f>
        <v/>
      </c>
      <c r="F99">
        <f>IF(D99="","",D99*1000+E99)</f>
        <v/>
      </c>
    </row>
    <row r="100">
      <c r="A100" t="inlineStr">
        <is>
          <t>LOI</t>
        </is>
      </c>
      <c r="B100" s="38">
        <f>IF(ISNUMBER(Tracker!E103),Tracker!E103,"")</f>
        <v/>
      </c>
      <c r="C100">
        <f>IF(B100="","",Tracker!A103)</f>
        <v/>
      </c>
      <c r="D100">
        <f>IF(B100="","",IF(AND((YEAR(B100)-YEAR('12-Month View'!$C$3))*12+MONTH(B100)-MONTH('12-Month View'!$C$3)&gt;=0,(YEAR(B100)-YEAR('12-Month View'!$C$3))*12+MONTH(B100)-MONTH('12-Month View'!$C$3)&lt;=11),(YEAR(B100)-YEAR('12-Month View'!$C$3))*12+MONTH(B100)-MONTH('12-Month View'!$C$3)+1,""))</f>
        <v/>
      </c>
      <c r="E100">
        <f>IF(D100="","",COUNTIFS($D$2:$D$601,D100,$B$2:$B$601,"&lt;"&amp;B100)+COUNTIFS($D$2:D100,D100,$B$2:B100,B100))</f>
        <v/>
      </c>
      <c r="F100">
        <f>IF(D100="","",D100*1000+E100)</f>
        <v/>
      </c>
    </row>
    <row r="101">
      <c r="A101" t="inlineStr">
        <is>
          <t>LOI</t>
        </is>
      </c>
      <c r="B101" s="38">
        <f>IF(ISNUMBER(Tracker!E104),Tracker!E104,"")</f>
        <v/>
      </c>
      <c r="C101">
        <f>IF(B101="","",Tracker!A104)</f>
        <v/>
      </c>
      <c r="D101">
        <f>IF(B101="","",IF(AND((YEAR(B101)-YEAR('12-Month View'!$C$3))*12+MONTH(B101)-MONTH('12-Month View'!$C$3)&gt;=0,(YEAR(B101)-YEAR('12-Month View'!$C$3))*12+MONTH(B101)-MONTH('12-Month View'!$C$3)&lt;=11),(YEAR(B101)-YEAR('12-Month View'!$C$3))*12+MONTH(B101)-MONTH('12-Month View'!$C$3)+1,""))</f>
        <v/>
      </c>
      <c r="E101">
        <f>IF(D101="","",COUNTIFS($D$2:$D$601,D101,$B$2:$B$601,"&lt;"&amp;B101)+COUNTIFS($D$2:D101,D101,$B$2:B101,B101))</f>
        <v/>
      </c>
      <c r="F101">
        <f>IF(D101="","",D101*1000+E101)</f>
        <v/>
      </c>
    </row>
    <row r="102">
      <c r="A102" t="inlineStr">
        <is>
          <t>LOI</t>
        </is>
      </c>
      <c r="B102" s="38">
        <f>IF(ISNUMBER(Tracker!E105),Tracker!E105,"")</f>
        <v/>
      </c>
      <c r="C102">
        <f>IF(B102="","",Tracker!A105)</f>
        <v/>
      </c>
      <c r="D102">
        <f>IF(B102="","",IF(AND((YEAR(B102)-YEAR('12-Month View'!$C$3))*12+MONTH(B102)-MONTH('12-Month View'!$C$3)&gt;=0,(YEAR(B102)-YEAR('12-Month View'!$C$3))*12+MONTH(B102)-MONTH('12-Month View'!$C$3)&lt;=11),(YEAR(B102)-YEAR('12-Month View'!$C$3))*12+MONTH(B102)-MONTH('12-Month View'!$C$3)+1,""))</f>
        <v/>
      </c>
      <c r="E102">
        <f>IF(D102="","",COUNTIFS($D$2:$D$601,D102,$B$2:$B$601,"&lt;"&amp;B102)+COUNTIFS($D$2:D102,D102,$B$2:B102,B102))</f>
        <v/>
      </c>
      <c r="F102">
        <f>IF(D102="","",D102*1000+E102)</f>
        <v/>
      </c>
    </row>
    <row r="103">
      <c r="A103" t="inlineStr">
        <is>
          <t>LOI</t>
        </is>
      </c>
      <c r="B103" s="38">
        <f>IF(ISNUMBER(Tracker!E106),Tracker!E106,"")</f>
        <v/>
      </c>
      <c r="C103">
        <f>IF(B103="","",Tracker!A106)</f>
        <v/>
      </c>
      <c r="D103">
        <f>IF(B103="","",IF(AND((YEAR(B103)-YEAR('12-Month View'!$C$3))*12+MONTH(B103)-MONTH('12-Month View'!$C$3)&gt;=0,(YEAR(B103)-YEAR('12-Month View'!$C$3))*12+MONTH(B103)-MONTH('12-Month View'!$C$3)&lt;=11),(YEAR(B103)-YEAR('12-Month View'!$C$3))*12+MONTH(B103)-MONTH('12-Month View'!$C$3)+1,""))</f>
        <v/>
      </c>
      <c r="E103">
        <f>IF(D103="","",COUNTIFS($D$2:$D$601,D103,$B$2:$B$601,"&lt;"&amp;B103)+COUNTIFS($D$2:D103,D103,$B$2:B103,B103))</f>
        <v/>
      </c>
      <c r="F103">
        <f>IF(D103="","",D103*1000+E103)</f>
        <v/>
      </c>
    </row>
    <row r="104">
      <c r="A104" t="inlineStr">
        <is>
          <t>LOI</t>
        </is>
      </c>
      <c r="B104" s="38">
        <f>IF(ISNUMBER(Tracker!E107),Tracker!E107,"")</f>
        <v/>
      </c>
      <c r="C104">
        <f>IF(B104="","",Tracker!A107)</f>
        <v/>
      </c>
      <c r="D104">
        <f>IF(B104="","",IF(AND((YEAR(B104)-YEAR('12-Month View'!$C$3))*12+MONTH(B104)-MONTH('12-Month View'!$C$3)&gt;=0,(YEAR(B104)-YEAR('12-Month View'!$C$3))*12+MONTH(B104)-MONTH('12-Month View'!$C$3)&lt;=11),(YEAR(B104)-YEAR('12-Month View'!$C$3))*12+MONTH(B104)-MONTH('12-Month View'!$C$3)+1,""))</f>
        <v/>
      </c>
      <c r="E104">
        <f>IF(D104="","",COUNTIFS($D$2:$D$601,D104,$B$2:$B$601,"&lt;"&amp;B104)+COUNTIFS($D$2:D104,D104,$B$2:B104,B104))</f>
        <v/>
      </c>
      <c r="F104">
        <f>IF(D104="","",D104*1000+E104)</f>
        <v/>
      </c>
    </row>
    <row r="105">
      <c r="A105" t="inlineStr">
        <is>
          <t>LOI</t>
        </is>
      </c>
      <c r="B105" s="38">
        <f>IF(ISNUMBER(Tracker!E108),Tracker!E108,"")</f>
        <v/>
      </c>
      <c r="C105">
        <f>IF(B105="","",Tracker!A108)</f>
        <v/>
      </c>
      <c r="D105">
        <f>IF(B105="","",IF(AND((YEAR(B105)-YEAR('12-Month View'!$C$3))*12+MONTH(B105)-MONTH('12-Month View'!$C$3)&gt;=0,(YEAR(B105)-YEAR('12-Month View'!$C$3))*12+MONTH(B105)-MONTH('12-Month View'!$C$3)&lt;=11),(YEAR(B105)-YEAR('12-Month View'!$C$3))*12+MONTH(B105)-MONTH('12-Month View'!$C$3)+1,""))</f>
        <v/>
      </c>
      <c r="E105">
        <f>IF(D105="","",COUNTIFS($D$2:$D$601,D105,$B$2:$B$601,"&lt;"&amp;B105)+COUNTIFS($D$2:D105,D105,$B$2:B105,B105))</f>
        <v/>
      </c>
      <c r="F105">
        <f>IF(D105="","",D105*1000+E105)</f>
        <v/>
      </c>
    </row>
    <row r="106">
      <c r="A106" t="inlineStr">
        <is>
          <t>LOI</t>
        </is>
      </c>
      <c r="B106" s="38">
        <f>IF(ISNUMBER(Tracker!E109),Tracker!E109,"")</f>
        <v/>
      </c>
      <c r="C106">
        <f>IF(B106="","",Tracker!A109)</f>
        <v/>
      </c>
      <c r="D106">
        <f>IF(B106="","",IF(AND((YEAR(B106)-YEAR('12-Month View'!$C$3))*12+MONTH(B106)-MONTH('12-Month View'!$C$3)&gt;=0,(YEAR(B106)-YEAR('12-Month View'!$C$3))*12+MONTH(B106)-MONTH('12-Month View'!$C$3)&lt;=11),(YEAR(B106)-YEAR('12-Month View'!$C$3))*12+MONTH(B106)-MONTH('12-Month View'!$C$3)+1,""))</f>
        <v/>
      </c>
      <c r="E106">
        <f>IF(D106="","",COUNTIFS($D$2:$D$601,D106,$B$2:$B$601,"&lt;"&amp;B106)+COUNTIFS($D$2:D106,D106,$B$2:B106,B106))</f>
        <v/>
      </c>
      <c r="F106">
        <f>IF(D106="","",D106*1000+E106)</f>
        <v/>
      </c>
    </row>
    <row r="107">
      <c r="A107" t="inlineStr">
        <is>
          <t>LOI</t>
        </is>
      </c>
      <c r="B107" s="38">
        <f>IF(ISNUMBER(Tracker!E110),Tracker!E110,"")</f>
        <v/>
      </c>
      <c r="C107">
        <f>IF(B107="","",Tracker!A110)</f>
        <v/>
      </c>
      <c r="D107">
        <f>IF(B107="","",IF(AND((YEAR(B107)-YEAR('12-Month View'!$C$3))*12+MONTH(B107)-MONTH('12-Month View'!$C$3)&gt;=0,(YEAR(B107)-YEAR('12-Month View'!$C$3))*12+MONTH(B107)-MONTH('12-Month View'!$C$3)&lt;=11),(YEAR(B107)-YEAR('12-Month View'!$C$3))*12+MONTH(B107)-MONTH('12-Month View'!$C$3)+1,""))</f>
        <v/>
      </c>
      <c r="E107">
        <f>IF(D107="","",COUNTIFS($D$2:$D$601,D107,$B$2:$B$601,"&lt;"&amp;B107)+COUNTIFS($D$2:D107,D107,$B$2:B107,B107))</f>
        <v/>
      </c>
      <c r="F107">
        <f>IF(D107="","",D107*1000+E107)</f>
        <v/>
      </c>
    </row>
    <row r="108">
      <c r="A108" t="inlineStr">
        <is>
          <t>LOI</t>
        </is>
      </c>
      <c r="B108" s="38">
        <f>IF(ISNUMBER(Tracker!E111),Tracker!E111,"")</f>
        <v/>
      </c>
      <c r="C108">
        <f>IF(B108="","",Tracker!A111)</f>
        <v/>
      </c>
      <c r="D108">
        <f>IF(B108="","",IF(AND((YEAR(B108)-YEAR('12-Month View'!$C$3))*12+MONTH(B108)-MONTH('12-Month View'!$C$3)&gt;=0,(YEAR(B108)-YEAR('12-Month View'!$C$3))*12+MONTH(B108)-MONTH('12-Month View'!$C$3)&lt;=11),(YEAR(B108)-YEAR('12-Month View'!$C$3))*12+MONTH(B108)-MONTH('12-Month View'!$C$3)+1,""))</f>
        <v/>
      </c>
      <c r="E108">
        <f>IF(D108="","",COUNTIFS($D$2:$D$601,D108,$B$2:$B$601,"&lt;"&amp;B108)+COUNTIFS($D$2:D108,D108,$B$2:B108,B108))</f>
        <v/>
      </c>
      <c r="F108">
        <f>IF(D108="","",D108*1000+E108)</f>
        <v/>
      </c>
    </row>
    <row r="109">
      <c r="A109" t="inlineStr">
        <is>
          <t>LOI</t>
        </is>
      </c>
      <c r="B109" s="38">
        <f>IF(ISNUMBER(Tracker!E112),Tracker!E112,"")</f>
        <v/>
      </c>
      <c r="C109">
        <f>IF(B109="","",Tracker!A112)</f>
        <v/>
      </c>
      <c r="D109">
        <f>IF(B109="","",IF(AND((YEAR(B109)-YEAR('12-Month View'!$C$3))*12+MONTH(B109)-MONTH('12-Month View'!$C$3)&gt;=0,(YEAR(B109)-YEAR('12-Month View'!$C$3))*12+MONTH(B109)-MONTH('12-Month View'!$C$3)&lt;=11),(YEAR(B109)-YEAR('12-Month View'!$C$3))*12+MONTH(B109)-MONTH('12-Month View'!$C$3)+1,""))</f>
        <v/>
      </c>
      <c r="E109">
        <f>IF(D109="","",COUNTIFS($D$2:$D$601,D109,$B$2:$B$601,"&lt;"&amp;B109)+COUNTIFS($D$2:D109,D109,$B$2:B109,B109))</f>
        <v/>
      </c>
      <c r="F109">
        <f>IF(D109="","",D109*1000+E109)</f>
        <v/>
      </c>
    </row>
    <row r="110">
      <c r="A110" t="inlineStr">
        <is>
          <t>LOI</t>
        </is>
      </c>
      <c r="B110" s="38">
        <f>IF(ISNUMBER(Tracker!E113),Tracker!E113,"")</f>
        <v/>
      </c>
      <c r="C110">
        <f>IF(B110="","",Tracker!A113)</f>
        <v/>
      </c>
      <c r="D110">
        <f>IF(B110="","",IF(AND((YEAR(B110)-YEAR('12-Month View'!$C$3))*12+MONTH(B110)-MONTH('12-Month View'!$C$3)&gt;=0,(YEAR(B110)-YEAR('12-Month View'!$C$3))*12+MONTH(B110)-MONTH('12-Month View'!$C$3)&lt;=11),(YEAR(B110)-YEAR('12-Month View'!$C$3))*12+MONTH(B110)-MONTH('12-Month View'!$C$3)+1,""))</f>
        <v/>
      </c>
      <c r="E110">
        <f>IF(D110="","",COUNTIFS($D$2:$D$601,D110,$B$2:$B$601,"&lt;"&amp;B110)+COUNTIFS($D$2:D110,D110,$B$2:B110,B110))</f>
        <v/>
      </c>
      <c r="F110">
        <f>IF(D110="","",D110*1000+E110)</f>
        <v/>
      </c>
    </row>
    <row r="111">
      <c r="A111" t="inlineStr">
        <is>
          <t>LOI</t>
        </is>
      </c>
      <c r="B111" s="38">
        <f>IF(ISNUMBER(Tracker!E114),Tracker!E114,"")</f>
        <v/>
      </c>
      <c r="C111">
        <f>IF(B111="","",Tracker!A114)</f>
        <v/>
      </c>
      <c r="D111">
        <f>IF(B111="","",IF(AND((YEAR(B111)-YEAR('12-Month View'!$C$3))*12+MONTH(B111)-MONTH('12-Month View'!$C$3)&gt;=0,(YEAR(B111)-YEAR('12-Month View'!$C$3))*12+MONTH(B111)-MONTH('12-Month View'!$C$3)&lt;=11),(YEAR(B111)-YEAR('12-Month View'!$C$3))*12+MONTH(B111)-MONTH('12-Month View'!$C$3)+1,""))</f>
        <v/>
      </c>
      <c r="E111">
        <f>IF(D111="","",COUNTIFS($D$2:$D$601,D111,$B$2:$B$601,"&lt;"&amp;B111)+COUNTIFS($D$2:D111,D111,$B$2:B111,B111))</f>
        <v/>
      </c>
      <c r="F111">
        <f>IF(D111="","",D111*1000+E111)</f>
        <v/>
      </c>
    </row>
    <row r="112">
      <c r="A112" t="inlineStr">
        <is>
          <t>LOI</t>
        </is>
      </c>
      <c r="B112" s="38">
        <f>IF(ISNUMBER(Tracker!E115),Tracker!E115,"")</f>
        <v/>
      </c>
      <c r="C112">
        <f>IF(B112="","",Tracker!A115)</f>
        <v/>
      </c>
      <c r="D112">
        <f>IF(B112="","",IF(AND((YEAR(B112)-YEAR('12-Month View'!$C$3))*12+MONTH(B112)-MONTH('12-Month View'!$C$3)&gt;=0,(YEAR(B112)-YEAR('12-Month View'!$C$3))*12+MONTH(B112)-MONTH('12-Month View'!$C$3)&lt;=11),(YEAR(B112)-YEAR('12-Month View'!$C$3))*12+MONTH(B112)-MONTH('12-Month View'!$C$3)+1,""))</f>
        <v/>
      </c>
      <c r="E112">
        <f>IF(D112="","",COUNTIFS($D$2:$D$601,D112,$B$2:$B$601,"&lt;"&amp;B112)+COUNTIFS($D$2:D112,D112,$B$2:B112,B112))</f>
        <v/>
      </c>
      <c r="F112">
        <f>IF(D112="","",D112*1000+E112)</f>
        <v/>
      </c>
    </row>
    <row r="113">
      <c r="A113" t="inlineStr">
        <is>
          <t>LOI</t>
        </is>
      </c>
      <c r="B113" s="38">
        <f>IF(ISNUMBER(Tracker!E116),Tracker!E116,"")</f>
        <v/>
      </c>
      <c r="C113">
        <f>IF(B113="","",Tracker!A116)</f>
        <v/>
      </c>
      <c r="D113">
        <f>IF(B113="","",IF(AND((YEAR(B113)-YEAR('12-Month View'!$C$3))*12+MONTH(B113)-MONTH('12-Month View'!$C$3)&gt;=0,(YEAR(B113)-YEAR('12-Month View'!$C$3))*12+MONTH(B113)-MONTH('12-Month View'!$C$3)&lt;=11),(YEAR(B113)-YEAR('12-Month View'!$C$3))*12+MONTH(B113)-MONTH('12-Month View'!$C$3)+1,""))</f>
        <v/>
      </c>
      <c r="E113">
        <f>IF(D113="","",COUNTIFS($D$2:$D$601,D113,$B$2:$B$601,"&lt;"&amp;B113)+COUNTIFS($D$2:D113,D113,$B$2:B113,B113))</f>
        <v/>
      </c>
      <c r="F113">
        <f>IF(D113="","",D113*1000+E113)</f>
        <v/>
      </c>
    </row>
    <row r="114">
      <c r="A114" t="inlineStr">
        <is>
          <t>LOI</t>
        </is>
      </c>
      <c r="B114" s="38">
        <f>IF(ISNUMBER(Tracker!E117),Tracker!E117,"")</f>
        <v/>
      </c>
      <c r="C114">
        <f>IF(B114="","",Tracker!A117)</f>
        <v/>
      </c>
      <c r="D114">
        <f>IF(B114="","",IF(AND((YEAR(B114)-YEAR('12-Month View'!$C$3))*12+MONTH(B114)-MONTH('12-Month View'!$C$3)&gt;=0,(YEAR(B114)-YEAR('12-Month View'!$C$3))*12+MONTH(B114)-MONTH('12-Month View'!$C$3)&lt;=11),(YEAR(B114)-YEAR('12-Month View'!$C$3))*12+MONTH(B114)-MONTH('12-Month View'!$C$3)+1,""))</f>
        <v/>
      </c>
      <c r="E114">
        <f>IF(D114="","",COUNTIFS($D$2:$D$601,D114,$B$2:$B$601,"&lt;"&amp;B114)+COUNTIFS($D$2:D114,D114,$B$2:B114,B114))</f>
        <v/>
      </c>
      <c r="F114">
        <f>IF(D114="","",D114*1000+E114)</f>
        <v/>
      </c>
    </row>
    <row r="115">
      <c r="A115" t="inlineStr">
        <is>
          <t>LOI</t>
        </is>
      </c>
      <c r="B115" s="38">
        <f>IF(ISNUMBER(Tracker!E118),Tracker!E118,"")</f>
        <v/>
      </c>
      <c r="C115">
        <f>IF(B115="","",Tracker!A118)</f>
        <v/>
      </c>
      <c r="D115">
        <f>IF(B115="","",IF(AND((YEAR(B115)-YEAR('12-Month View'!$C$3))*12+MONTH(B115)-MONTH('12-Month View'!$C$3)&gt;=0,(YEAR(B115)-YEAR('12-Month View'!$C$3))*12+MONTH(B115)-MONTH('12-Month View'!$C$3)&lt;=11),(YEAR(B115)-YEAR('12-Month View'!$C$3))*12+MONTH(B115)-MONTH('12-Month View'!$C$3)+1,""))</f>
        <v/>
      </c>
      <c r="E115">
        <f>IF(D115="","",COUNTIFS($D$2:$D$601,D115,$B$2:$B$601,"&lt;"&amp;B115)+COUNTIFS($D$2:D115,D115,$B$2:B115,B115))</f>
        <v/>
      </c>
      <c r="F115">
        <f>IF(D115="","",D115*1000+E115)</f>
        <v/>
      </c>
    </row>
    <row r="116">
      <c r="A116" t="inlineStr">
        <is>
          <t>LOI</t>
        </is>
      </c>
      <c r="B116" s="38">
        <f>IF(ISNUMBER(Tracker!E119),Tracker!E119,"")</f>
        <v/>
      </c>
      <c r="C116">
        <f>IF(B116="","",Tracker!A119)</f>
        <v/>
      </c>
      <c r="D116">
        <f>IF(B116="","",IF(AND((YEAR(B116)-YEAR('12-Month View'!$C$3))*12+MONTH(B116)-MONTH('12-Month View'!$C$3)&gt;=0,(YEAR(B116)-YEAR('12-Month View'!$C$3))*12+MONTH(B116)-MONTH('12-Month View'!$C$3)&lt;=11),(YEAR(B116)-YEAR('12-Month View'!$C$3))*12+MONTH(B116)-MONTH('12-Month View'!$C$3)+1,""))</f>
        <v/>
      </c>
      <c r="E116">
        <f>IF(D116="","",COUNTIFS($D$2:$D$601,D116,$B$2:$B$601,"&lt;"&amp;B116)+COUNTIFS($D$2:D116,D116,$B$2:B116,B116))</f>
        <v/>
      </c>
      <c r="F116">
        <f>IF(D116="","",D116*1000+E116)</f>
        <v/>
      </c>
    </row>
    <row r="117">
      <c r="A117" t="inlineStr">
        <is>
          <t>LOI</t>
        </is>
      </c>
      <c r="B117" s="38">
        <f>IF(ISNUMBER(Tracker!E120),Tracker!E120,"")</f>
        <v/>
      </c>
      <c r="C117">
        <f>IF(B117="","",Tracker!A120)</f>
        <v/>
      </c>
      <c r="D117">
        <f>IF(B117="","",IF(AND((YEAR(B117)-YEAR('12-Month View'!$C$3))*12+MONTH(B117)-MONTH('12-Month View'!$C$3)&gt;=0,(YEAR(B117)-YEAR('12-Month View'!$C$3))*12+MONTH(B117)-MONTH('12-Month View'!$C$3)&lt;=11),(YEAR(B117)-YEAR('12-Month View'!$C$3))*12+MONTH(B117)-MONTH('12-Month View'!$C$3)+1,""))</f>
        <v/>
      </c>
      <c r="E117">
        <f>IF(D117="","",COUNTIFS($D$2:$D$601,D117,$B$2:$B$601,"&lt;"&amp;B117)+COUNTIFS($D$2:D117,D117,$B$2:B117,B117))</f>
        <v/>
      </c>
      <c r="F117">
        <f>IF(D117="","",D117*1000+E117)</f>
        <v/>
      </c>
    </row>
    <row r="118">
      <c r="A118" t="inlineStr">
        <is>
          <t>LOI</t>
        </is>
      </c>
      <c r="B118" s="38">
        <f>IF(ISNUMBER(Tracker!E121),Tracker!E121,"")</f>
        <v/>
      </c>
      <c r="C118">
        <f>IF(B118="","",Tracker!A121)</f>
        <v/>
      </c>
      <c r="D118">
        <f>IF(B118="","",IF(AND((YEAR(B118)-YEAR('12-Month View'!$C$3))*12+MONTH(B118)-MONTH('12-Month View'!$C$3)&gt;=0,(YEAR(B118)-YEAR('12-Month View'!$C$3))*12+MONTH(B118)-MONTH('12-Month View'!$C$3)&lt;=11),(YEAR(B118)-YEAR('12-Month View'!$C$3))*12+MONTH(B118)-MONTH('12-Month View'!$C$3)+1,""))</f>
        <v/>
      </c>
      <c r="E118">
        <f>IF(D118="","",COUNTIFS($D$2:$D$601,D118,$B$2:$B$601,"&lt;"&amp;B118)+COUNTIFS($D$2:D118,D118,$B$2:B118,B118))</f>
        <v/>
      </c>
      <c r="F118">
        <f>IF(D118="","",D118*1000+E118)</f>
        <v/>
      </c>
    </row>
    <row r="119">
      <c r="A119" t="inlineStr">
        <is>
          <t>LOI</t>
        </is>
      </c>
      <c r="B119" s="38">
        <f>IF(ISNUMBER(Tracker!E122),Tracker!E122,"")</f>
        <v/>
      </c>
      <c r="C119">
        <f>IF(B119="","",Tracker!A122)</f>
        <v/>
      </c>
      <c r="D119">
        <f>IF(B119="","",IF(AND((YEAR(B119)-YEAR('12-Month View'!$C$3))*12+MONTH(B119)-MONTH('12-Month View'!$C$3)&gt;=0,(YEAR(B119)-YEAR('12-Month View'!$C$3))*12+MONTH(B119)-MONTH('12-Month View'!$C$3)&lt;=11),(YEAR(B119)-YEAR('12-Month View'!$C$3))*12+MONTH(B119)-MONTH('12-Month View'!$C$3)+1,""))</f>
        <v/>
      </c>
      <c r="E119">
        <f>IF(D119="","",COUNTIFS($D$2:$D$601,D119,$B$2:$B$601,"&lt;"&amp;B119)+COUNTIFS($D$2:D119,D119,$B$2:B119,B119))</f>
        <v/>
      </c>
      <c r="F119">
        <f>IF(D119="","",D119*1000+E119)</f>
        <v/>
      </c>
    </row>
    <row r="120">
      <c r="A120" t="inlineStr">
        <is>
          <t>LOI</t>
        </is>
      </c>
      <c r="B120" s="38">
        <f>IF(ISNUMBER(Tracker!E123),Tracker!E123,"")</f>
        <v/>
      </c>
      <c r="C120">
        <f>IF(B120="","",Tracker!A123)</f>
        <v/>
      </c>
      <c r="D120">
        <f>IF(B120="","",IF(AND((YEAR(B120)-YEAR('12-Month View'!$C$3))*12+MONTH(B120)-MONTH('12-Month View'!$C$3)&gt;=0,(YEAR(B120)-YEAR('12-Month View'!$C$3))*12+MONTH(B120)-MONTH('12-Month View'!$C$3)&lt;=11),(YEAR(B120)-YEAR('12-Month View'!$C$3))*12+MONTH(B120)-MONTH('12-Month View'!$C$3)+1,""))</f>
        <v/>
      </c>
      <c r="E120">
        <f>IF(D120="","",COUNTIFS($D$2:$D$601,D120,$B$2:$B$601,"&lt;"&amp;B120)+COUNTIFS($D$2:D120,D120,$B$2:B120,B120))</f>
        <v/>
      </c>
      <c r="F120">
        <f>IF(D120="","",D120*1000+E120)</f>
        <v/>
      </c>
    </row>
    <row r="121">
      <c r="A121" t="inlineStr">
        <is>
          <t>LOI</t>
        </is>
      </c>
      <c r="B121" s="38">
        <f>IF(ISNUMBER(Tracker!E124),Tracker!E124,"")</f>
        <v/>
      </c>
      <c r="C121">
        <f>IF(B121="","",Tracker!A124)</f>
        <v/>
      </c>
      <c r="D121">
        <f>IF(B121="","",IF(AND((YEAR(B121)-YEAR('12-Month View'!$C$3))*12+MONTH(B121)-MONTH('12-Month View'!$C$3)&gt;=0,(YEAR(B121)-YEAR('12-Month View'!$C$3))*12+MONTH(B121)-MONTH('12-Month View'!$C$3)&lt;=11),(YEAR(B121)-YEAR('12-Month View'!$C$3))*12+MONTH(B121)-MONTH('12-Month View'!$C$3)+1,""))</f>
        <v/>
      </c>
      <c r="E121">
        <f>IF(D121="","",COUNTIFS($D$2:$D$601,D121,$B$2:$B$601,"&lt;"&amp;B121)+COUNTIFS($D$2:D121,D121,$B$2:B121,B121))</f>
        <v/>
      </c>
      <c r="F121">
        <f>IF(D121="","",D121*1000+E121)</f>
        <v/>
      </c>
    </row>
    <row r="122">
      <c r="A122" t="inlineStr">
        <is>
          <t>LOI</t>
        </is>
      </c>
      <c r="B122" s="38">
        <f>IF(ISNUMBER(Tracker!E125),Tracker!E125,"")</f>
        <v/>
      </c>
      <c r="C122">
        <f>IF(B122="","",Tracker!A125)</f>
        <v/>
      </c>
      <c r="D122">
        <f>IF(B122="","",IF(AND((YEAR(B122)-YEAR('12-Month View'!$C$3))*12+MONTH(B122)-MONTH('12-Month View'!$C$3)&gt;=0,(YEAR(B122)-YEAR('12-Month View'!$C$3))*12+MONTH(B122)-MONTH('12-Month View'!$C$3)&lt;=11),(YEAR(B122)-YEAR('12-Month View'!$C$3))*12+MONTH(B122)-MONTH('12-Month View'!$C$3)+1,""))</f>
        <v/>
      </c>
      <c r="E122">
        <f>IF(D122="","",COUNTIFS($D$2:$D$601,D122,$B$2:$B$601,"&lt;"&amp;B122)+COUNTIFS($D$2:D122,D122,$B$2:B122,B122))</f>
        <v/>
      </c>
      <c r="F122">
        <f>IF(D122="","",D122*1000+E122)</f>
        <v/>
      </c>
    </row>
    <row r="123">
      <c r="A123" t="inlineStr">
        <is>
          <t>LOI</t>
        </is>
      </c>
      <c r="B123" s="38">
        <f>IF(ISNUMBER(Tracker!E126),Tracker!E126,"")</f>
        <v/>
      </c>
      <c r="C123">
        <f>IF(B123="","",Tracker!A126)</f>
        <v/>
      </c>
      <c r="D123">
        <f>IF(B123="","",IF(AND((YEAR(B123)-YEAR('12-Month View'!$C$3))*12+MONTH(B123)-MONTH('12-Month View'!$C$3)&gt;=0,(YEAR(B123)-YEAR('12-Month View'!$C$3))*12+MONTH(B123)-MONTH('12-Month View'!$C$3)&lt;=11),(YEAR(B123)-YEAR('12-Month View'!$C$3))*12+MONTH(B123)-MONTH('12-Month View'!$C$3)+1,""))</f>
        <v/>
      </c>
      <c r="E123">
        <f>IF(D123="","",COUNTIFS($D$2:$D$601,D123,$B$2:$B$601,"&lt;"&amp;B123)+COUNTIFS($D$2:D123,D123,$B$2:B123,B123))</f>
        <v/>
      </c>
      <c r="F123">
        <f>IF(D123="","",D123*1000+E123)</f>
        <v/>
      </c>
    </row>
    <row r="124">
      <c r="A124" t="inlineStr">
        <is>
          <t>LOI</t>
        </is>
      </c>
      <c r="B124" s="38">
        <f>IF(ISNUMBER(Tracker!E127),Tracker!E127,"")</f>
        <v/>
      </c>
      <c r="C124">
        <f>IF(B124="","",Tracker!A127)</f>
        <v/>
      </c>
      <c r="D124">
        <f>IF(B124="","",IF(AND((YEAR(B124)-YEAR('12-Month View'!$C$3))*12+MONTH(B124)-MONTH('12-Month View'!$C$3)&gt;=0,(YEAR(B124)-YEAR('12-Month View'!$C$3))*12+MONTH(B124)-MONTH('12-Month View'!$C$3)&lt;=11),(YEAR(B124)-YEAR('12-Month View'!$C$3))*12+MONTH(B124)-MONTH('12-Month View'!$C$3)+1,""))</f>
        <v/>
      </c>
      <c r="E124">
        <f>IF(D124="","",COUNTIFS($D$2:$D$601,D124,$B$2:$B$601,"&lt;"&amp;B124)+COUNTIFS($D$2:D124,D124,$B$2:B124,B124))</f>
        <v/>
      </c>
      <c r="F124">
        <f>IF(D124="","",D124*1000+E124)</f>
        <v/>
      </c>
    </row>
    <row r="125">
      <c r="A125" t="inlineStr">
        <is>
          <t>LOI</t>
        </is>
      </c>
      <c r="B125" s="38">
        <f>IF(ISNUMBER(Tracker!E128),Tracker!E128,"")</f>
        <v/>
      </c>
      <c r="C125">
        <f>IF(B125="","",Tracker!A128)</f>
        <v/>
      </c>
      <c r="D125">
        <f>IF(B125="","",IF(AND((YEAR(B125)-YEAR('12-Month View'!$C$3))*12+MONTH(B125)-MONTH('12-Month View'!$C$3)&gt;=0,(YEAR(B125)-YEAR('12-Month View'!$C$3))*12+MONTH(B125)-MONTH('12-Month View'!$C$3)&lt;=11),(YEAR(B125)-YEAR('12-Month View'!$C$3))*12+MONTH(B125)-MONTH('12-Month View'!$C$3)+1,""))</f>
        <v/>
      </c>
      <c r="E125">
        <f>IF(D125="","",COUNTIFS($D$2:$D$601,D125,$B$2:$B$601,"&lt;"&amp;B125)+COUNTIFS($D$2:D125,D125,$B$2:B125,B125))</f>
        <v/>
      </c>
      <c r="F125">
        <f>IF(D125="","",D125*1000+E125)</f>
        <v/>
      </c>
    </row>
    <row r="126">
      <c r="A126" t="inlineStr">
        <is>
          <t>LOI</t>
        </is>
      </c>
      <c r="B126" s="38">
        <f>IF(ISNUMBER(Tracker!E129),Tracker!E129,"")</f>
        <v/>
      </c>
      <c r="C126">
        <f>IF(B126="","",Tracker!A129)</f>
        <v/>
      </c>
      <c r="D126">
        <f>IF(B126="","",IF(AND((YEAR(B126)-YEAR('12-Month View'!$C$3))*12+MONTH(B126)-MONTH('12-Month View'!$C$3)&gt;=0,(YEAR(B126)-YEAR('12-Month View'!$C$3))*12+MONTH(B126)-MONTH('12-Month View'!$C$3)&lt;=11),(YEAR(B126)-YEAR('12-Month View'!$C$3))*12+MONTH(B126)-MONTH('12-Month View'!$C$3)+1,""))</f>
        <v/>
      </c>
      <c r="E126">
        <f>IF(D126="","",COUNTIFS($D$2:$D$601,D126,$B$2:$B$601,"&lt;"&amp;B126)+COUNTIFS($D$2:D126,D126,$B$2:B126,B126))</f>
        <v/>
      </c>
      <c r="F126">
        <f>IF(D126="","",D126*1000+E126)</f>
        <v/>
      </c>
    </row>
    <row r="127">
      <c r="A127" t="inlineStr">
        <is>
          <t>LOI</t>
        </is>
      </c>
      <c r="B127" s="38">
        <f>IF(ISNUMBER(Tracker!E130),Tracker!E130,"")</f>
        <v/>
      </c>
      <c r="C127">
        <f>IF(B127="","",Tracker!A130)</f>
        <v/>
      </c>
      <c r="D127">
        <f>IF(B127="","",IF(AND((YEAR(B127)-YEAR('12-Month View'!$C$3))*12+MONTH(B127)-MONTH('12-Month View'!$C$3)&gt;=0,(YEAR(B127)-YEAR('12-Month View'!$C$3))*12+MONTH(B127)-MONTH('12-Month View'!$C$3)&lt;=11),(YEAR(B127)-YEAR('12-Month View'!$C$3))*12+MONTH(B127)-MONTH('12-Month View'!$C$3)+1,""))</f>
        <v/>
      </c>
      <c r="E127">
        <f>IF(D127="","",COUNTIFS($D$2:$D$601,D127,$B$2:$B$601,"&lt;"&amp;B127)+COUNTIFS($D$2:D127,D127,$B$2:B127,B127))</f>
        <v/>
      </c>
      <c r="F127">
        <f>IF(D127="","",D127*1000+E127)</f>
        <v/>
      </c>
    </row>
    <row r="128">
      <c r="A128" t="inlineStr">
        <is>
          <t>LOI</t>
        </is>
      </c>
      <c r="B128" s="38">
        <f>IF(ISNUMBER(Tracker!E131),Tracker!E131,"")</f>
        <v/>
      </c>
      <c r="C128">
        <f>IF(B128="","",Tracker!A131)</f>
        <v/>
      </c>
      <c r="D128">
        <f>IF(B128="","",IF(AND((YEAR(B128)-YEAR('12-Month View'!$C$3))*12+MONTH(B128)-MONTH('12-Month View'!$C$3)&gt;=0,(YEAR(B128)-YEAR('12-Month View'!$C$3))*12+MONTH(B128)-MONTH('12-Month View'!$C$3)&lt;=11),(YEAR(B128)-YEAR('12-Month View'!$C$3))*12+MONTH(B128)-MONTH('12-Month View'!$C$3)+1,""))</f>
        <v/>
      </c>
      <c r="E128">
        <f>IF(D128="","",COUNTIFS($D$2:$D$601,D128,$B$2:$B$601,"&lt;"&amp;B128)+COUNTIFS($D$2:D128,D128,$B$2:B128,B128))</f>
        <v/>
      </c>
      <c r="F128">
        <f>IF(D128="","",D128*1000+E128)</f>
        <v/>
      </c>
    </row>
    <row r="129">
      <c r="A129" t="inlineStr">
        <is>
          <t>LOI</t>
        </is>
      </c>
      <c r="B129" s="38">
        <f>IF(ISNUMBER(Tracker!E132),Tracker!E132,"")</f>
        <v/>
      </c>
      <c r="C129">
        <f>IF(B129="","",Tracker!A132)</f>
        <v/>
      </c>
      <c r="D129">
        <f>IF(B129="","",IF(AND((YEAR(B129)-YEAR('12-Month View'!$C$3))*12+MONTH(B129)-MONTH('12-Month View'!$C$3)&gt;=0,(YEAR(B129)-YEAR('12-Month View'!$C$3))*12+MONTH(B129)-MONTH('12-Month View'!$C$3)&lt;=11),(YEAR(B129)-YEAR('12-Month View'!$C$3))*12+MONTH(B129)-MONTH('12-Month View'!$C$3)+1,""))</f>
        <v/>
      </c>
      <c r="E129">
        <f>IF(D129="","",COUNTIFS($D$2:$D$601,D129,$B$2:$B$601,"&lt;"&amp;B129)+COUNTIFS($D$2:D129,D129,$B$2:B129,B129))</f>
        <v/>
      </c>
      <c r="F129">
        <f>IF(D129="","",D129*1000+E129)</f>
        <v/>
      </c>
    </row>
    <row r="130">
      <c r="A130" t="inlineStr">
        <is>
          <t>LOI</t>
        </is>
      </c>
      <c r="B130" s="38">
        <f>IF(ISNUMBER(Tracker!E133),Tracker!E133,"")</f>
        <v/>
      </c>
      <c r="C130">
        <f>IF(B130="","",Tracker!A133)</f>
        <v/>
      </c>
      <c r="D130">
        <f>IF(B130="","",IF(AND((YEAR(B130)-YEAR('12-Month View'!$C$3))*12+MONTH(B130)-MONTH('12-Month View'!$C$3)&gt;=0,(YEAR(B130)-YEAR('12-Month View'!$C$3))*12+MONTH(B130)-MONTH('12-Month View'!$C$3)&lt;=11),(YEAR(B130)-YEAR('12-Month View'!$C$3))*12+MONTH(B130)-MONTH('12-Month View'!$C$3)+1,""))</f>
        <v/>
      </c>
      <c r="E130">
        <f>IF(D130="","",COUNTIFS($D$2:$D$601,D130,$B$2:$B$601,"&lt;"&amp;B130)+COUNTIFS($D$2:D130,D130,$B$2:B130,B130))</f>
        <v/>
      </c>
      <c r="F130">
        <f>IF(D130="","",D130*1000+E130)</f>
        <v/>
      </c>
    </row>
    <row r="131">
      <c r="A131" t="inlineStr">
        <is>
          <t>LOI</t>
        </is>
      </c>
      <c r="B131" s="38">
        <f>IF(ISNUMBER(Tracker!E134),Tracker!E134,"")</f>
        <v/>
      </c>
      <c r="C131">
        <f>IF(B131="","",Tracker!A134)</f>
        <v/>
      </c>
      <c r="D131">
        <f>IF(B131="","",IF(AND((YEAR(B131)-YEAR('12-Month View'!$C$3))*12+MONTH(B131)-MONTH('12-Month View'!$C$3)&gt;=0,(YEAR(B131)-YEAR('12-Month View'!$C$3))*12+MONTH(B131)-MONTH('12-Month View'!$C$3)&lt;=11),(YEAR(B131)-YEAR('12-Month View'!$C$3))*12+MONTH(B131)-MONTH('12-Month View'!$C$3)+1,""))</f>
        <v/>
      </c>
      <c r="E131">
        <f>IF(D131="","",COUNTIFS($D$2:$D$601,D131,$B$2:$B$601,"&lt;"&amp;B131)+COUNTIFS($D$2:D131,D131,$B$2:B131,B131))</f>
        <v/>
      </c>
      <c r="F131">
        <f>IF(D131="","",D131*1000+E131)</f>
        <v/>
      </c>
    </row>
    <row r="132">
      <c r="A132" t="inlineStr">
        <is>
          <t>LOI</t>
        </is>
      </c>
      <c r="B132" s="38">
        <f>IF(ISNUMBER(Tracker!E135),Tracker!E135,"")</f>
        <v/>
      </c>
      <c r="C132">
        <f>IF(B132="","",Tracker!A135)</f>
        <v/>
      </c>
      <c r="D132">
        <f>IF(B132="","",IF(AND((YEAR(B132)-YEAR('12-Month View'!$C$3))*12+MONTH(B132)-MONTH('12-Month View'!$C$3)&gt;=0,(YEAR(B132)-YEAR('12-Month View'!$C$3))*12+MONTH(B132)-MONTH('12-Month View'!$C$3)&lt;=11),(YEAR(B132)-YEAR('12-Month View'!$C$3))*12+MONTH(B132)-MONTH('12-Month View'!$C$3)+1,""))</f>
        <v/>
      </c>
      <c r="E132">
        <f>IF(D132="","",COUNTIFS($D$2:$D$601,D132,$B$2:$B$601,"&lt;"&amp;B132)+COUNTIFS($D$2:D132,D132,$B$2:B132,B132))</f>
        <v/>
      </c>
      <c r="F132">
        <f>IF(D132="","",D132*1000+E132)</f>
        <v/>
      </c>
    </row>
    <row r="133">
      <c r="A133" t="inlineStr">
        <is>
          <t>LOI</t>
        </is>
      </c>
      <c r="B133" s="38">
        <f>IF(ISNUMBER(Tracker!E136),Tracker!E136,"")</f>
        <v/>
      </c>
      <c r="C133">
        <f>IF(B133="","",Tracker!A136)</f>
        <v/>
      </c>
      <c r="D133">
        <f>IF(B133="","",IF(AND((YEAR(B133)-YEAR('12-Month View'!$C$3))*12+MONTH(B133)-MONTH('12-Month View'!$C$3)&gt;=0,(YEAR(B133)-YEAR('12-Month View'!$C$3))*12+MONTH(B133)-MONTH('12-Month View'!$C$3)&lt;=11),(YEAR(B133)-YEAR('12-Month View'!$C$3))*12+MONTH(B133)-MONTH('12-Month View'!$C$3)+1,""))</f>
        <v/>
      </c>
      <c r="E133">
        <f>IF(D133="","",COUNTIFS($D$2:$D$601,D133,$B$2:$B$601,"&lt;"&amp;B133)+COUNTIFS($D$2:D133,D133,$B$2:B133,B133))</f>
        <v/>
      </c>
      <c r="F133">
        <f>IF(D133="","",D133*1000+E133)</f>
        <v/>
      </c>
    </row>
    <row r="134">
      <c r="A134" t="inlineStr">
        <is>
          <t>LOI</t>
        </is>
      </c>
      <c r="B134" s="38">
        <f>IF(ISNUMBER(Tracker!E137),Tracker!E137,"")</f>
        <v/>
      </c>
      <c r="C134">
        <f>IF(B134="","",Tracker!A137)</f>
        <v/>
      </c>
      <c r="D134">
        <f>IF(B134="","",IF(AND((YEAR(B134)-YEAR('12-Month View'!$C$3))*12+MONTH(B134)-MONTH('12-Month View'!$C$3)&gt;=0,(YEAR(B134)-YEAR('12-Month View'!$C$3))*12+MONTH(B134)-MONTH('12-Month View'!$C$3)&lt;=11),(YEAR(B134)-YEAR('12-Month View'!$C$3))*12+MONTH(B134)-MONTH('12-Month View'!$C$3)+1,""))</f>
        <v/>
      </c>
      <c r="E134">
        <f>IF(D134="","",COUNTIFS($D$2:$D$601,D134,$B$2:$B$601,"&lt;"&amp;B134)+COUNTIFS($D$2:D134,D134,$B$2:B134,B134))</f>
        <v/>
      </c>
      <c r="F134">
        <f>IF(D134="","",D134*1000+E134)</f>
        <v/>
      </c>
    </row>
    <row r="135">
      <c r="A135" t="inlineStr">
        <is>
          <t>LOI</t>
        </is>
      </c>
      <c r="B135" s="38">
        <f>IF(ISNUMBER(Tracker!E138),Tracker!E138,"")</f>
        <v/>
      </c>
      <c r="C135">
        <f>IF(B135="","",Tracker!A138)</f>
        <v/>
      </c>
      <c r="D135">
        <f>IF(B135="","",IF(AND((YEAR(B135)-YEAR('12-Month View'!$C$3))*12+MONTH(B135)-MONTH('12-Month View'!$C$3)&gt;=0,(YEAR(B135)-YEAR('12-Month View'!$C$3))*12+MONTH(B135)-MONTH('12-Month View'!$C$3)&lt;=11),(YEAR(B135)-YEAR('12-Month View'!$C$3))*12+MONTH(B135)-MONTH('12-Month View'!$C$3)+1,""))</f>
        <v/>
      </c>
      <c r="E135">
        <f>IF(D135="","",COUNTIFS($D$2:$D$601,D135,$B$2:$B$601,"&lt;"&amp;B135)+COUNTIFS($D$2:D135,D135,$B$2:B135,B135))</f>
        <v/>
      </c>
      <c r="F135">
        <f>IF(D135="","",D135*1000+E135)</f>
        <v/>
      </c>
    </row>
    <row r="136">
      <c r="A136" t="inlineStr">
        <is>
          <t>LOI</t>
        </is>
      </c>
      <c r="B136" s="38">
        <f>IF(ISNUMBER(Tracker!E139),Tracker!E139,"")</f>
        <v/>
      </c>
      <c r="C136">
        <f>IF(B136="","",Tracker!A139)</f>
        <v/>
      </c>
      <c r="D136">
        <f>IF(B136="","",IF(AND((YEAR(B136)-YEAR('12-Month View'!$C$3))*12+MONTH(B136)-MONTH('12-Month View'!$C$3)&gt;=0,(YEAR(B136)-YEAR('12-Month View'!$C$3))*12+MONTH(B136)-MONTH('12-Month View'!$C$3)&lt;=11),(YEAR(B136)-YEAR('12-Month View'!$C$3))*12+MONTH(B136)-MONTH('12-Month View'!$C$3)+1,""))</f>
        <v/>
      </c>
      <c r="E136">
        <f>IF(D136="","",COUNTIFS($D$2:$D$601,D136,$B$2:$B$601,"&lt;"&amp;B136)+COUNTIFS($D$2:D136,D136,$B$2:B136,B136))</f>
        <v/>
      </c>
      <c r="F136">
        <f>IF(D136="","",D136*1000+E136)</f>
        <v/>
      </c>
    </row>
    <row r="137">
      <c r="A137" t="inlineStr">
        <is>
          <t>LOI</t>
        </is>
      </c>
      <c r="B137" s="38">
        <f>IF(ISNUMBER(Tracker!E140),Tracker!E140,"")</f>
        <v/>
      </c>
      <c r="C137">
        <f>IF(B137="","",Tracker!A140)</f>
        <v/>
      </c>
      <c r="D137">
        <f>IF(B137="","",IF(AND((YEAR(B137)-YEAR('12-Month View'!$C$3))*12+MONTH(B137)-MONTH('12-Month View'!$C$3)&gt;=0,(YEAR(B137)-YEAR('12-Month View'!$C$3))*12+MONTH(B137)-MONTH('12-Month View'!$C$3)&lt;=11),(YEAR(B137)-YEAR('12-Month View'!$C$3))*12+MONTH(B137)-MONTH('12-Month View'!$C$3)+1,""))</f>
        <v/>
      </c>
      <c r="E137">
        <f>IF(D137="","",COUNTIFS($D$2:$D$601,D137,$B$2:$B$601,"&lt;"&amp;B137)+COUNTIFS($D$2:D137,D137,$B$2:B137,B137))</f>
        <v/>
      </c>
      <c r="F137">
        <f>IF(D137="","",D137*1000+E137)</f>
        <v/>
      </c>
    </row>
    <row r="138">
      <c r="A138" t="inlineStr">
        <is>
          <t>LOI</t>
        </is>
      </c>
      <c r="B138" s="38">
        <f>IF(ISNUMBER(Tracker!E141),Tracker!E141,"")</f>
        <v/>
      </c>
      <c r="C138">
        <f>IF(B138="","",Tracker!A141)</f>
        <v/>
      </c>
      <c r="D138">
        <f>IF(B138="","",IF(AND((YEAR(B138)-YEAR('12-Month View'!$C$3))*12+MONTH(B138)-MONTH('12-Month View'!$C$3)&gt;=0,(YEAR(B138)-YEAR('12-Month View'!$C$3))*12+MONTH(B138)-MONTH('12-Month View'!$C$3)&lt;=11),(YEAR(B138)-YEAR('12-Month View'!$C$3))*12+MONTH(B138)-MONTH('12-Month View'!$C$3)+1,""))</f>
        <v/>
      </c>
      <c r="E138">
        <f>IF(D138="","",COUNTIFS($D$2:$D$601,D138,$B$2:$B$601,"&lt;"&amp;B138)+COUNTIFS($D$2:D138,D138,$B$2:B138,B138))</f>
        <v/>
      </c>
      <c r="F138">
        <f>IF(D138="","",D138*1000+E138)</f>
        <v/>
      </c>
    </row>
    <row r="139">
      <c r="A139" t="inlineStr">
        <is>
          <t>LOI</t>
        </is>
      </c>
      <c r="B139" s="38">
        <f>IF(ISNUMBER(Tracker!E142),Tracker!E142,"")</f>
        <v/>
      </c>
      <c r="C139">
        <f>IF(B139="","",Tracker!A142)</f>
        <v/>
      </c>
      <c r="D139">
        <f>IF(B139="","",IF(AND((YEAR(B139)-YEAR('12-Month View'!$C$3))*12+MONTH(B139)-MONTH('12-Month View'!$C$3)&gt;=0,(YEAR(B139)-YEAR('12-Month View'!$C$3))*12+MONTH(B139)-MONTH('12-Month View'!$C$3)&lt;=11),(YEAR(B139)-YEAR('12-Month View'!$C$3))*12+MONTH(B139)-MONTH('12-Month View'!$C$3)+1,""))</f>
        <v/>
      </c>
      <c r="E139">
        <f>IF(D139="","",COUNTIFS($D$2:$D$601,D139,$B$2:$B$601,"&lt;"&amp;B139)+COUNTIFS($D$2:D139,D139,$B$2:B139,B139))</f>
        <v/>
      </c>
      <c r="F139">
        <f>IF(D139="","",D139*1000+E139)</f>
        <v/>
      </c>
    </row>
    <row r="140">
      <c r="A140" t="inlineStr">
        <is>
          <t>LOI</t>
        </is>
      </c>
      <c r="B140" s="38">
        <f>IF(ISNUMBER(Tracker!E143),Tracker!E143,"")</f>
        <v/>
      </c>
      <c r="C140">
        <f>IF(B140="","",Tracker!A143)</f>
        <v/>
      </c>
      <c r="D140">
        <f>IF(B140="","",IF(AND((YEAR(B140)-YEAR('12-Month View'!$C$3))*12+MONTH(B140)-MONTH('12-Month View'!$C$3)&gt;=0,(YEAR(B140)-YEAR('12-Month View'!$C$3))*12+MONTH(B140)-MONTH('12-Month View'!$C$3)&lt;=11),(YEAR(B140)-YEAR('12-Month View'!$C$3))*12+MONTH(B140)-MONTH('12-Month View'!$C$3)+1,""))</f>
        <v/>
      </c>
      <c r="E140">
        <f>IF(D140="","",COUNTIFS($D$2:$D$601,D140,$B$2:$B$601,"&lt;"&amp;B140)+COUNTIFS($D$2:D140,D140,$B$2:B140,B140))</f>
        <v/>
      </c>
      <c r="F140">
        <f>IF(D140="","",D140*1000+E140)</f>
        <v/>
      </c>
    </row>
    <row r="141">
      <c r="A141" t="inlineStr">
        <is>
          <t>LOI</t>
        </is>
      </c>
      <c r="B141" s="38">
        <f>IF(ISNUMBER(Tracker!E144),Tracker!E144,"")</f>
        <v/>
      </c>
      <c r="C141">
        <f>IF(B141="","",Tracker!A144)</f>
        <v/>
      </c>
      <c r="D141">
        <f>IF(B141="","",IF(AND((YEAR(B141)-YEAR('12-Month View'!$C$3))*12+MONTH(B141)-MONTH('12-Month View'!$C$3)&gt;=0,(YEAR(B141)-YEAR('12-Month View'!$C$3))*12+MONTH(B141)-MONTH('12-Month View'!$C$3)&lt;=11),(YEAR(B141)-YEAR('12-Month View'!$C$3))*12+MONTH(B141)-MONTH('12-Month View'!$C$3)+1,""))</f>
        <v/>
      </c>
      <c r="E141">
        <f>IF(D141="","",COUNTIFS($D$2:$D$601,D141,$B$2:$B$601,"&lt;"&amp;B141)+COUNTIFS($D$2:D141,D141,$B$2:B141,B141))</f>
        <v/>
      </c>
      <c r="F141">
        <f>IF(D141="","",D141*1000+E141)</f>
        <v/>
      </c>
    </row>
    <row r="142">
      <c r="A142" t="inlineStr">
        <is>
          <t>LOI</t>
        </is>
      </c>
      <c r="B142" s="38">
        <f>IF(ISNUMBER(Tracker!E145),Tracker!E145,"")</f>
        <v/>
      </c>
      <c r="C142">
        <f>IF(B142="","",Tracker!A145)</f>
        <v/>
      </c>
      <c r="D142">
        <f>IF(B142="","",IF(AND((YEAR(B142)-YEAR('12-Month View'!$C$3))*12+MONTH(B142)-MONTH('12-Month View'!$C$3)&gt;=0,(YEAR(B142)-YEAR('12-Month View'!$C$3))*12+MONTH(B142)-MONTH('12-Month View'!$C$3)&lt;=11),(YEAR(B142)-YEAR('12-Month View'!$C$3))*12+MONTH(B142)-MONTH('12-Month View'!$C$3)+1,""))</f>
        <v/>
      </c>
      <c r="E142">
        <f>IF(D142="","",COUNTIFS($D$2:$D$601,D142,$B$2:$B$601,"&lt;"&amp;B142)+COUNTIFS($D$2:D142,D142,$B$2:B142,B142))</f>
        <v/>
      </c>
      <c r="F142">
        <f>IF(D142="","",D142*1000+E142)</f>
        <v/>
      </c>
    </row>
    <row r="143">
      <c r="A143" t="inlineStr">
        <is>
          <t>LOI</t>
        </is>
      </c>
      <c r="B143" s="38">
        <f>IF(ISNUMBER(Tracker!E146),Tracker!E146,"")</f>
        <v/>
      </c>
      <c r="C143">
        <f>IF(B143="","",Tracker!A146)</f>
        <v/>
      </c>
      <c r="D143">
        <f>IF(B143="","",IF(AND((YEAR(B143)-YEAR('12-Month View'!$C$3))*12+MONTH(B143)-MONTH('12-Month View'!$C$3)&gt;=0,(YEAR(B143)-YEAR('12-Month View'!$C$3))*12+MONTH(B143)-MONTH('12-Month View'!$C$3)&lt;=11),(YEAR(B143)-YEAR('12-Month View'!$C$3))*12+MONTH(B143)-MONTH('12-Month View'!$C$3)+1,""))</f>
        <v/>
      </c>
      <c r="E143">
        <f>IF(D143="","",COUNTIFS($D$2:$D$601,D143,$B$2:$B$601,"&lt;"&amp;B143)+COUNTIFS($D$2:D143,D143,$B$2:B143,B143))</f>
        <v/>
      </c>
      <c r="F143">
        <f>IF(D143="","",D143*1000+E143)</f>
        <v/>
      </c>
    </row>
    <row r="144">
      <c r="A144" t="inlineStr">
        <is>
          <t>LOI</t>
        </is>
      </c>
      <c r="B144" s="38">
        <f>IF(ISNUMBER(Tracker!E147),Tracker!E147,"")</f>
        <v/>
      </c>
      <c r="C144">
        <f>IF(B144="","",Tracker!A147)</f>
        <v/>
      </c>
      <c r="D144">
        <f>IF(B144="","",IF(AND((YEAR(B144)-YEAR('12-Month View'!$C$3))*12+MONTH(B144)-MONTH('12-Month View'!$C$3)&gt;=0,(YEAR(B144)-YEAR('12-Month View'!$C$3))*12+MONTH(B144)-MONTH('12-Month View'!$C$3)&lt;=11),(YEAR(B144)-YEAR('12-Month View'!$C$3))*12+MONTH(B144)-MONTH('12-Month View'!$C$3)+1,""))</f>
        <v/>
      </c>
      <c r="E144">
        <f>IF(D144="","",COUNTIFS($D$2:$D$601,D144,$B$2:$B$601,"&lt;"&amp;B144)+COUNTIFS($D$2:D144,D144,$B$2:B144,B144))</f>
        <v/>
      </c>
      <c r="F144">
        <f>IF(D144="","",D144*1000+E144)</f>
        <v/>
      </c>
    </row>
    <row r="145">
      <c r="A145" t="inlineStr">
        <is>
          <t>LOI</t>
        </is>
      </c>
      <c r="B145" s="38">
        <f>IF(ISNUMBER(Tracker!E148),Tracker!E148,"")</f>
        <v/>
      </c>
      <c r="C145">
        <f>IF(B145="","",Tracker!A148)</f>
        <v/>
      </c>
      <c r="D145">
        <f>IF(B145="","",IF(AND((YEAR(B145)-YEAR('12-Month View'!$C$3))*12+MONTH(B145)-MONTH('12-Month View'!$C$3)&gt;=0,(YEAR(B145)-YEAR('12-Month View'!$C$3))*12+MONTH(B145)-MONTH('12-Month View'!$C$3)&lt;=11),(YEAR(B145)-YEAR('12-Month View'!$C$3))*12+MONTH(B145)-MONTH('12-Month View'!$C$3)+1,""))</f>
        <v/>
      </c>
      <c r="E145">
        <f>IF(D145="","",COUNTIFS($D$2:$D$601,D145,$B$2:$B$601,"&lt;"&amp;B145)+COUNTIFS($D$2:D145,D145,$B$2:B145,B145))</f>
        <v/>
      </c>
      <c r="F145">
        <f>IF(D145="","",D145*1000+E145)</f>
        <v/>
      </c>
    </row>
    <row r="146">
      <c r="A146" t="inlineStr">
        <is>
          <t>LOI</t>
        </is>
      </c>
      <c r="B146" s="38">
        <f>IF(ISNUMBER(Tracker!E149),Tracker!E149,"")</f>
        <v/>
      </c>
      <c r="C146">
        <f>IF(B146="","",Tracker!A149)</f>
        <v/>
      </c>
      <c r="D146">
        <f>IF(B146="","",IF(AND((YEAR(B146)-YEAR('12-Month View'!$C$3))*12+MONTH(B146)-MONTH('12-Month View'!$C$3)&gt;=0,(YEAR(B146)-YEAR('12-Month View'!$C$3))*12+MONTH(B146)-MONTH('12-Month View'!$C$3)&lt;=11),(YEAR(B146)-YEAR('12-Month View'!$C$3))*12+MONTH(B146)-MONTH('12-Month View'!$C$3)+1,""))</f>
        <v/>
      </c>
      <c r="E146">
        <f>IF(D146="","",COUNTIFS($D$2:$D$601,D146,$B$2:$B$601,"&lt;"&amp;B146)+COUNTIFS($D$2:D146,D146,$B$2:B146,B146))</f>
        <v/>
      </c>
      <c r="F146">
        <f>IF(D146="","",D146*1000+E146)</f>
        <v/>
      </c>
    </row>
    <row r="147">
      <c r="A147" t="inlineStr">
        <is>
          <t>LOI</t>
        </is>
      </c>
      <c r="B147" s="38">
        <f>IF(ISNUMBER(Tracker!E150),Tracker!E150,"")</f>
        <v/>
      </c>
      <c r="C147">
        <f>IF(B147="","",Tracker!A150)</f>
        <v/>
      </c>
      <c r="D147">
        <f>IF(B147="","",IF(AND((YEAR(B147)-YEAR('12-Month View'!$C$3))*12+MONTH(B147)-MONTH('12-Month View'!$C$3)&gt;=0,(YEAR(B147)-YEAR('12-Month View'!$C$3))*12+MONTH(B147)-MONTH('12-Month View'!$C$3)&lt;=11),(YEAR(B147)-YEAR('12-Month View'!$C$3))*12+MONTH(B147)-MONTH('12-Month View'!$C$3)+1,""))</f>
        <v/>
      </c>
      <c r="E147">
        <f>IF(D147="","",COUNTIFS($D$2:$D$601,D147,$B$2:$B$601,"&lt;"&amp;B147)+COUNTIFS($D$2:D147,D147,$B$2:B147,B147))</f>
        <v/>
      </c>
      <c r="F147">
        <f>IF(D147="","",D147*1000+E147)</f>
        <v/>
      </c>
    </row>
    <row r="148">
      <c r="A148" t="inlineStr">
        <is>
          <t>LOI</t>
        </is>
      </c>
      <c r="B148" s="38">
        <f>IF(ISNUMBER(Tracker!E151),Tracker!E151,"")</f>
        <v/>
      </c>
      <c r="C148">
        <f>IF(B148="","",Tracker!A151)</f>
        <v/>
      </c>
      <c r="D148">
        <f>IF(B148="","",IF(AND((YEAR(B148)-YEAR('12-Month View'!$C$3))*12+MONTH(B148)-MONTH('12-Month View'!$C$3)&gt;=0,(YEAR(B148)-YEAR('12-Month View'!$C$3))*12+MONTH(B148)-MONTH('12-Month View'!$C$3)&lt;=11),(YEAR(B148)-YEAR('12-Month View'!$C$3))*12+MONTH(B148)-MONTH('12-Month View'!$C$3)+1,""))</f>
        <v/>
      </c>
      <c r="E148">
        <f>IF(D148="","",COUNTIFS($D$2:$D$601,D148,$B$2:$B$601,"&lt;"&amp;B148)+COUNTIFS($D$2:D148,D148,$B$2:B148,B148))</f>
        <v/>
      </c>
      <c r="F148">
        <f>IF(D148="","",D148*1000+E148)</f>
        <v/>
      </c>
    </row>
    <row r="149">
      <c r="A149" t="inlineStr">
        <is>
          <t>LOI</t>
        </is>
      </c>
      <c r="B149" s="38">
        <f>IF(ISNUMBER(Tracker!E152),Tracker!E152,"")</f>
        <v/>
      </c>
      <c r="C149">
        <f>IF(B149="","",Tracker!A152)</f>
        <v/>
      </c>
      <c r="D149">
        <f>IF(B149="","",IF(AND((YEAR(B149)-YEAR('12-Month View'!$C$3))*12+MONTH(B149)-MONTH('12-Month View'!$C$3)&gt;=0,(YEAR(B149)-YEAR('12-Month View'!$C$3))*12+MONTH(B149)-MONTH('12-Month View'!$C$3)&lt;=11),(YEAR(B149)-YEAR('12-Month View'!$C$3))*12+MONTH(B149)-MONTH('12-Month View'!$C$3)+1,""))</f>
        <v/>
      </c>
      <c r="E149">
        <f>IF(D149="","",COUNTIFS($D$2:$D$601,D149,$B$2:$B$601,"&lt;"&amp;B149)+COUNTIFS($D$2:D149,D149,$B$2:B149,B149))</f>
        <v/>
      </c>
      <c r="F149">
        <f>IF(D149="","",D149*1000+E149)</f>
        <v/>
      </c>
    </row>
    <row r="150">
      <c r="A150" t="inlineStr">
        <is>
          <t>LOI</t>
        </is>
      </c>
      <c r="B150" s="38">
        <f>IF(ISNUMBER(Tracker!E153),Tracker!E153,"")</f>
        <v/>
      </c>
      <c r="C150">
        <f>IF(B150="","",Tracker!A153)</f>
        <v/>
      </c>
      <c r="D150">
        <f>IF(B150="","",IF(AND((YEAR(B150)-YEAR('12-Month View'!$C$3))*12+MONTH(B150)-MONTH('12-Month View'!$C$3)&gt;=0,(YEAR(B150)-YEAR('12-Month View'!$C$3))*12+MONTH(B150)-MONTH('12-Month View'!$C$3)&lt;=11),(YEAR(B150)-YEAR('12-Month View'!$C$3))*12+MONTH(B150)-MONTH('12-Month View'!$C$3)+1,""))</f>
        <v/>
      </c>
      <c r="E150">
        <f>IF(D150="","",COUNTIFS($D$2:$D$601,D150,$B$2:$B$601,"&lt;"&amp;B150)+COUNTIFS($D$2:D150,D150,$B$2:B150,B150))</f>
        <v/>
      </c>
      <c r="F150">
        <f>IF(D150="","",D150*1000+E150)</f>
        <v/>
      </c>
    </row>
    <row r="151">
      <c r="A151" t="inlineStr">
        <is>
          <t>LOI</t>
        </is>
      </c>
      <c r="B151" s="38">
        <f>IF(ISNUMBER(Tracker!E154),Tracker!E154,"")</f>
        <v/>
      </c>
      <c r="C151">
        <f>IF(B151="","",Tracker!A154)</f>
        <v/>
      </c>
      <c r="D151">
        <f>IF(B151="","",IF(AND((YEAR(B151)-YEAR('12-Month View'!$C$3))*12+MONTH(B151)-MONTH('12-Month View'!$C$3)&gt;=0,(YEAR(B151)-YEAR('12-Month View'!$C$3))*12+MONTH(B151)-MONTH('12-Month View'!$C$3)&lt;=11),(YEAR(B151)-YEAR('12-Month View'!$C$3))*12+MONTH(B151)-MONTH('12-Month View'!$C$3)+1,""))</f>
        <v/>
      </c>
      <c r="E151">
        <f>IF(D151="","",COUNTIFS($D$2:$D$601,D151,$B$2:$B$601,"&lt;"&amp;B151)+COUNTIFS($D$2:D151,D151,$B$2:B151,B151))</f>
        <v/>
      </c>
      <c r="F151">
        <f>IF(D151="","",D151*1000+E151)</f>
        <v/>
      </c>
    </row>
    <row r="152">
      <c r="A152" t="inlineStr">
        <is>
          <t>LOI</t>
        </is>
      </c>
      <c r="B152" s="38">
        <f>IF(ISNUMBER(Tracker!E155),Tracker!E155,"")</f>
        <v/>
      </c>
      <c r="C152">
        <f>IF(B152="","",Tracker!A155)</f>
        <v/>
      </c>
      <c r="D152">
        <f>IF(B152="","",IF(AND((YEAR(B152)-YEAR('12-Month View'!$C$3))*12+MONTH(B152)-MONTH('12-Month View'!$C$3)&gt;=0,(YEAR(B152)-YEAR('12-Month View'!$C$3))*12+MONTH(B152)-MONTH('12-Month View'!$C$3)&lt;=11),(YEAR(B152)-YEAR('12-Month View'!$C$3))*12+MONTH(B152)-MONTH('12-Month View'!$C$3)+1,""))</f>
        <v/>
      </c>
      <c r="E152">
        <f>IF(D152="","",COUNTIFS($D$2:$D$601,D152,$B$2:$B$601,"&lt;"&amp;B152)+COUNTIFS($D$2:D152,D152,$B$2:B152,B152))</f>
        <v/>
      </c>
      <c r="F152">
        <f>IF(D152="","",D152*1000+E152)</f>
        <v/>
      </c>
    </row>
    <row r="153">
      <c r="A153" t="inlineStr">
        <is>
          <t>LOI</t>
        </is>
      </c>
      <c r="B153" s="38">
        <f>IF(ISNUMBER(Tracker!E156),Tracker!E156,"")</f>
        <v/>
      </c>
      <c r="C153">
        <f>IF(B153="","",Tracker!A156)</f>
        <v/>
      </c>
      <c r="D153">
        <f>IF(B153="","",IF(AND((YEAR(B153)-YEAR('12-Month View'!$C$3))*12+MONTH(B153)-MONTH('12-Month View'!$C$3)&gt;=0,(YEAR(B153)-YEAR('12-Month View'!$C$3))*12+MONTH(B153)-MONTH('12-Month View'!$C$3)&lt;=11),(YEAR(B153)-YEAR('12-Month View'!$C$3))*12+MONTH(B153)-MONTH('12-Month View'!$C$3)+1,""))</f>
        <v/>
      </c>
      <c r="E153">
        <f>IF(D153="","",COUNTIFS($D$2:$D$601,D153,$B$2:$B$601,"&lt;"&amp;B153)+COUNTIFS($D$2:D153,D153,$B$2:B153,B153))</f>
        <v/>
      </c>
      <c r="F153">
        <f>IF(D153="","",D153*1000+E153)</f>
        <v/>
      </c>
    </row>
    <row r="154">
      <c r="A154" t="inlineStr">
        <is>
          <t>LOI</t>
        </is>
      </c>
      <c r="B154" s="38">
        <f>IF(ISNUMBER(Tracker!E157),Tracker!E157,"")</f>
        <v/>
      </c>
      <c r="C154">
        <f>IF(B154="","",Tracker!A157)</f>
        <v/>
      </c>
      <c r="D154">
        <f>IF(B154="","",IF(AND((YEAR(B154)-YEAR('12-Month View'!$C$3))*12+MONTH(B154)-MONTH('12-Month View'!$C$3)&gt;=0,(YEAR(B154)-YEAR('12-Month View'!$C$3))*12+MONTH(B154)-MONTH('12-Month View'!$C$3)&lt;=11),(YEAR(B154)-YEAR('12-Month View'!$C$3))*12+MONTH(B154)-MONTH('12-Month View'!$C$3)+1,""))</f>
        <v/>
      </c>
      <c r="E154">
        <f>IF(D154="","",COUNTIFS($D$2:$D$601,D154,$B$2:$B$601,"&lt;"&amp;B154)+COUNTIFS($D$2:D154,D154,$B$2:B154,B154))</f>
        <v/>
      </c>
      <c r="F154">
        <f>IF(D154="","",D154*1000+E154)</f>
        <v/>
      </c>
    </row>
    <row r="155">
      <c r="A155" t="inlineStr">
        <is>
          <t>LOI</t>
        </is>
      </c>
      <c r="B155" s="38">
        <f>IF(ISNUMBER(Tracker!E158),Tracker!E158,"")</f>
        <v/>
      </c>
      <c r="C155">
        <f>IF(B155="","",Tracker!A158)</f>
        <v/>
      </c>
      <c r="D155">
        <f>IF(B155="","",IF(AND((YEAR(B155)-YEAR('12-Month View'!$C$3))*12+MONTH(B155)-MONTH('12-Month View'!$C$3)&gt;=0,(YEAR(B155)-YEAR('12-Month View'!$C$3))*12+MONTH(B155)-MONTH('12-Month View'!$C$3)&lt;=11),(YEAR(B155)-YEAR('12-Month View'!$C$3))*12+MONTH(B155)-MONTH('12-Month View'!$C$3)+1,""))</f>
        <v/>
      </c>
      <c r="E155">
        <f>IF(D155="","",COUNTIFS($D$2:$D$601,D155,$B$2:$B$601,"&lt;"&amp;B155)+COUNTIFS($D$2:D155,D155,$B$2:B155,B155))</f>
        <v/>
      </c>
      <c r="F155">
        <f>IF(D155="","",D155*1000+E155)</f>
        <v/>
      </c>
    </row>
    <row r="156">
      <c r="A156" t="inlineStr">
        <is>
          <t>LOI</t>
        </is>
      </c>
      <c r="B156" s="38">
        <f>IF(ISNUMBER(Tracker!E159),Tracker!E159,"")</f>
        <v/>
      </c>
      <c r="C156">
        <f>IF(B156="","",Tracker!A159)</f>
        <v/>
      </c>
      <c r="D156">
        <f>IF(B156="","",IF(AND((YEAR(B156)-YEAR('12-Month View'!$C$3))*12+MONTH(B156)-MONTH('12-Month View'!$C$3)&gt;=0,(YEAR(B156)-YEAR('12-Month View'!$C$3))*12+MONTH(B156)-MONTH('12-Month View'!$C$3)&lt;=11),(YEAR(B156)-YEAR('12-Month View'!$C$3))*12+MONTH(B156)-MONTH('12-Month View'!$C$3)+1,""))</f>
        <v/>
      </c>
      <c r="E156">
        <f>IF(D156="","",COUNTIFS($D$2:$D$601,D156,$B$2:$B$601,"&lt;"&amp;B156)+COUNTIFS($D$2:D156,D156,$B$2:B156,B156))</f>
        <v/>
      </c>
      <c r="F156">
        <f>IF(D156="","",D156*1000+E156)</f>
        <v/>
      </c>
    </row>
    <row r="157">
      <c r="A157" t="inlineStr">
        <is>
          <t>LOI</t>
        </is>
      </c>
      <c r="B157" s="38">
        <f>IF(ISNUMBER(Tracker!E160),Tracker!E160,"")</f>
        <v/>
      </c>
      <c r="C157">
        <f>IF(B157="","",Tracker!A160)</f>
        <v/>
      </c>
      <c r="D157">
        <f>IF(B157="","",IF(AND((YEAR(B157)-YEAR('12-Month View'!$C$3))*12+MONTH(B157)-MONTH('12-Month View'!$C$3)&gt;=0,(YEAR(B157)-YEAR('12-Month View'!$C$3))*12+MONTH(B157)-MONTH('12-Month View'!$C$3)&lt;=11),(YEAR(B157)-YEAR('12-Month View'!$C$3))*12+MONTH(B157)-MONTH('12-Month View'!$C$3)+1,""))</f>
        <v/>
      </c>
      <c r="E157">
        <f>IF(D157="","",COUNTIFS($D$2:$D$601,D157,$B$2:$B$601,"&lt;"&amp;B157)+COUNTIFS($D$2:D157,D157,$B$2:B157,B157))</f>
        <v/>
      </c>
      <c r="F157">
        <f>IF(D157="","",D157*1000+E157)</f>
        <v/>
      </c>
    </row>
    <row r="158">
      <c r="A158" t="inlineStr">
        <is>
          <t>LOI</t>
        </is>
      </c>
      <c r="B158" s="38">
        <f>IF(ISNUMBER(Tracker!E161),Tracker!E161,"")</f>
        <v/>
      </c>
      <c r="C158">
        <f>IF(B158="","",Tracker!A161)</f>
        <v/>
      </c>
      <c r="D158">
        <f>IF(B158="","",IF(AND((YEAR(B158)-YEAR('12-Month View'!$C$3))*12+MONTH(B158)-MONTH('12-Month View'!$C$3)&gt;=0,(YEAR(B158)-YEAR('12-Month View'!$C$3))*12+MONTH(B158)-MONTH('12-Month View'!$C$3)&lt;=11),(YEAR(B158)-YEAR('12-Month View'!$C$3))*12+MONTH(B158)-MONTH('12-Month View'!$C$3)+1,""))</f>
        <v/>
      </c>
      <c r="E158">
        <f>IF(D158="","",COUNTIFS($D$2:$D$601,D158,$B$2:$B$601,"&lt;"&amp;B158)+COUNTIFS($D$2:D158,D158,$B$2:B158,B158))</f>
        <v/>
      </c>
      <c r="F158">
        <f>IF(D158="","",D158*1000+E158)</f>
        <v/>
      </c>
    </row>
    <row r="159">
      <c r="A159" t="inlineStr">
        <is>
          <t>LOI</t>
        </is>
      </c>
      <c r="B159" s="38">
        <f>IF(ISNUMBER(Tracker!E162),Tracker!E162,"")</f>
        <v/>
      </c>
      <c r="C159">
        <f>IF(B159="","",Tracker!A162)</f>
        <v/>
      </c>
      <c r="D159">
        <f>IF(B159="","",IF(AND((YEAR(B159)-YEAR('12-Month View'!$C$3))*12+MONTH(B159)-MONTH('12-Month View'!$C$3)&gt;=0,(YEAR(B159)-YEAR('12-Month View'!$C$3))*12+MONTH(B159)-MONTH('12-Month View'!$C$3)&lt;=11),(YEAR(B159)-YEAR('12-Month View'!$C$3))*12+MONTH(B159)-MONTH('12-Month View'!$C$3)+1,""))</f>
        <v/>
      </c>
      <c r="E159">
        <f>IF(D159="","",COUNTIFS($D$2:$D$601,D159,$B$2:$B$601,"&lt;"&amp;B159)+COUNTIFS($D$2:D159,D159,$B$2:B159,B159))</f>
        <v/>
      </c>
      <c r="F159">
        <f>IF(D159="","",D159*1000+E159)</f>
        <v/>
      </c>
    </row>
    <row r="160">
      <c r="A160" t="inlineStr">
        <is>
          <t>LOI</t>
        </is>
      </c>
      <c r="B160" s="38">
        <f>IF(ISNUMBER(Tracker!E163),Tracker!E163,"")</f>
        <v/>
      </c>
      <c r="C160">
        <f>IF(B160="","",Tracker!A163)</f>
        <v/>
      </c>
      <c r="D160">
        <f>IF(B160="","",IF(AND((YEAR(B160)-YEAR('12-Month View'!$C$3))*12+MONTH(B160)-MONTH('12-Month View'!$C$3)&gt;=0,(YEAR(B160)-YEAR('12-Month View'!$C$3))*12+MONTH(B160)-MONTH('12-Month View'!$C$3)&lt;=11),(YEAR(B160)-YEAR('12-Month View'!$C$3))*12+MONTH(B160)-MONTH('12-Month View'!$C$3)+1,""))</f>
        <v/>
      </c>
      <c r="E160">
        <f>IF(D160="","",COUNTIFS($D$2:$D$601,D160,$B$2:$B$601,"&lt;"&amp;B160)+COUNTIFS($D$2:D160,D160,$B$2:B160,B160))</f>
        <v/>
      </c>
      <c r="F160">
        <f>IF(D160="","",D160*1000+E160)</f>
        <v/>
      </c>
    </row>
    <row r="161">
      <c r="A161" t="inlineStr">
        <is>
          <t>LOI</t>
        </is>
      </c>
      <c r="B161" s="38">
        <f>IF(ISNUMBER(Tracker!E164),Tracker!E164,"")</f>
        <v/>
      </c>
      <c r="C161">
        <f>IF(B161="","",Tracker!A164)</f>
        <v/>
      </c>
      <c r="D161">
        <f>IF(B161="","",IF(AND((YEAR(B161)-YEAR('12-Month View'!$C$3))*12+MONTH(B161)-MONTH('12-Month View'!$C$3)&gt;=0,(YEAR(B161)-YEAR('12-Month View'!$C$3))*12+MONTH(B161)-MONTH('12-Month View'!$C$3)&lt;=11),(YEAR(B161)-YEAR('12-Month View'!$C$3))*12+MONTH(B161)-MONTH('12-Month View'!$C$3)+1,""))</f>
        <v/>
      </c>
      <c r="E161">
        <f>IF(D161="","",COUNTIFS($D$2:$D$601,D161,$B$2:$B$601,"&lt;"&amp;B161)+COUNTIFS($D$2:D161,D161,$B$2:B161,B161))</f>
        <v/>
      </c>
      <c r="F161">
        <f>IF(D161="","",D161*1000+E161)</f>
        <v/>
      </c>
    </row>
    <row r="162">
      <c r="A162" t="inlineStr">
        <is>
          <t>LOI</t>
        </is>
      </c>
      <c r="B162" s="38">
        <f>IF(ISNUMBER(Tracker!E165),Tracker!E165,"")</f>
        <v/>
      </c>
      <c r="C162">
        <f>IF(B162="","",Tracker!A165)</f>
        <v/>
      </c>
      <c r="D162">
        <f>IF(B162="","",IF(AND((YEAR(B162)-YEAR('12-Month View'!$C$3))*12+MONTH(B162)-MONTH('12-Month View'!$C$3)&gt;=0,(YEAR(B162)-YEAR('12-Month View'!$C$3))*12+MONTH(B162)-MONTH('12-Month View'!$C$3)&lt;=11),(YEAR(B162)-YEAR('12-Month View'!$C$3))*12+MONTH(B162)-MONTH('12-Month View'!$C$3)+1,""))</f>
        <v/>
      </c>
      <c r="E162">
        <f>IF(D162="","",COUNTIFS($D$2:$D$601,D162,$B$2:$B$601,"&lt;"&amp;B162)+COUNTIFS($D$2:D162,D162,$B$2:B162,B162))</f>
        <v/>
      </c>
      <c r="F162">
        <f>IF(D162="","",D162*1000+E162)</f>
        <v/>
      </c>
    </row>
    <row r="163">
      <c r="A163" t="inlineStr">
        <is>
          <t>LOI</t>
        </is>
      </c>
      <c r="B163" s="38">
        <f>IF(ISNUMBER(Tracker!E166),Tracker!E166,"")</f>
        <v/>
      </c>
      <c r="C163">
        <f>IF(B163="","",Tracker!A166)</f>
        <v/>
      </c>
      <c r="D163">
        <f>IF(B163="","",IF(AND((YEAR(B163)-YEAR('12-Month View'!$C$3))*12+MONTH(B163)-MONTH('12-Month View'!$C$3)&gt;=0,(YEAR(B163)-YEAR('12-Month View'!$C$3))*12+MONTH(B163)-MONTH('12-Month View'!$C$3)&lt;=11),(YEAR(B163)-YEAR('12-Month View'!$C$3))*12+MONTH(B163)-MONTH('12-Month View'!$C$3)+1,""))</f>
        <v/>
      </c>
      <c r="E163">
        <f>IF(D163="","",COUNTIFS($D$2:$D$601,D163,$B$2:$B$601,"&lt;"&amp;B163)+COUNTIFS($D$2:D163,D163,$B$2:B163,B163))</f>
        <v/>
      </c>
      <c r="F163">
        <f>IF(D163="","",D163*1000+E163)</f>
        <v/>
      </c>
    </row>
    <row r="164">
      <c r="A164" t="inlineStr">
        <is>
          <t>LOI</t>
        </is>
      </c>
      <c r="B164" s="38">
        <f>IF(ISNUMBER(Tracker!E167),Tracker!E167,"")</f>
        <v/>
      </c>
      <c r="C164">
        <f>IF(B164="","",Tracker!A167)</f>
        <v/>
      </c>
      <c r="D164">
        <f>IF(B164="","",IF(AND((YEAR(B164)-YEAR('12-Month View'!$C$3))*12+MONTH(B164)-MONTH('12-Month View'!$C$3)&gt;=0,(YEAR(B164)-YEAR('12-Month View'!$C$3))*12+MONTH(B164)-MONTH('12-Month View'!$C$3)&lt;=11),(YEAR(B164)-YEAR('12-Month View'!$C$3))*12+MONTH(B164)-MONTH('12-Month View'!$C$3)+1,""))</f>
        <v/>
      </c>
      <c r="E164">
        <f>IF(D164="","",COUNTIFS($D$2:$D$601,D164,$B$2:$B$601,"&lt;"&amp;B164)+COUNTIFS($D$2:D164,D164,$B$2:B164,B164))</f>
        <v/>
      </c>
      <c r="F164">
        <f>IF(D164="","",D164*1000+E164)</f>
        <v/>
      </c>
    </row>
    <row r="165">
      <c r="A165" t="inlineStr">
        <is>
          <t>LOI</t>
        </is>
      </c>
      <c r="B165" s="38">
        <f>IF(ISNUMBER(Tracker!E168),Tracker!E168,"")</f>
        <v/>
      </c>
      <c r="C165">
        <f>IF(B165="","",Tracker!A168)</f>
        <v/>
      </c>
      <c r="D165">
        <f>IF(B165="","",IF(AND((YEAR(B165)-YEAR('12-Month View'!$C$3))*12+MONTH(B165)-MONTH('12-Month View'!$C$3)&gt;=0,(YEAR(B165)-YEAR('12-Month View'!$C$3))*12+MONTH(B165)-MONTH('12-Month View'!$C$3)&lt;=11),(YEAR(B165)-YEAR('12-Month View'!$C$3))*12+MONTH(B165)-MONTH('12-Month View'!$C$3)+1,""))</f>
        <v/>
      </c>
      <c r="E165">
        <f>IF(D165="","",COUNTIFS($D$2:$D$601,D165,$B$2:$B$601,"&lt;"&amp;B165)+COUNTIFS($D$2:D165,D165,$B$2:B165,B165))</f>
        <v/>
      </c>
      <c r="F165">
        <f>IF(D165="","",D165*1000+E165)</f>
        <v/>
      </c>
    </row>
    <row r="166">
      <c r="A166" t="inlineStr">
        <is>
          <t>LOI</t>
        </is>
      </c>
      <c r="B166" s="38">
        <f>IF(ISNUMBER(Tracker!E169),Tracker!E169,"")</f>
        <v/>
      </c>
      <c r="C166">
        <f>IF(B166="","",Tracker!A169)</f>
        <v/>
      </c>
      <c r="D166">
        <f>IF(B166="","",IF(AND((YEAR(B166)-YEAR('12-Month View'!$C$3))*12+MONTH(B166)-MONTH('12-Month View'!$C$3)&gt;=0,(YEAR(B166)-YEAR('12-Month View'!$C$3))*12+MONTH(B166)-MONTH('12-Month View'!$C$3)&lt;=11),(YEAR(B166)-YEAR('12-Month View'!$C$3))*12+MONTH(B166)-MONTH('12-Month View'!$C$3)+1,""))</f>
        <v/>
      </c>
      <c r="E166">
        <f>IF(D166="","",COUNTIFS($D$2:$D$601,D166,$B$2:$B$601,"&lt;"&amp;B166)+COUNTIFS($D$2:D166,D166,$B$2:B166,B166))</f>
        <v/>
      </c>
      <c r="F166">
        <f>IF(D166="","",D166*1000+E166)</f>
        <v/>
      </c>
    </row>
    <row r="167">
      <c r="A167" t="inlineStr">
        <is>
          <t>LOI</t>
        </is>
      </c>
      <c r="B167" s="38">
        <f>IF(ISNUMBER(Tracker!E170),Tracker!E170,"")</f>
        <v/>
      </c>
      <c r="C167">
        <f>IF(B167="","",Tracker!A170)</f>
        <v/>
      </c>
      <c r="D167">
        <f>IF(B167="","",IF(AND((YEAR(B167)-YEAR('12-Month View'!$C$3))*12+MONTH(B167)-MONTH('12-Month View'!$C$3)&gt;=0,(YEAR(B167)-YEAR('12-Month View'!$C$3))*12+MONTH(B167)-MONTH('12-Month View'!$C$3)&lt;=11),(YEAR(B167)-YEAR('12-Month View'!$C$3))*12+MONTH(B167)-MONTH('12-Month View'!$C$3)+1,""))</f>
        <v/>
      </c>
      <c r="E167">
        <f>IF(D167="","",COUNTIFS($D$2:$D$601,D167,$B$2:$B$601,"&lt;"&amp;B167)+COUNTIFS($D$2:D167,D167,$B$2:B167,B167))</f>
        <v/>
      </c>
      <c r="F167">
        <f>IF(D167="","",D167*1000+E167)</f>
        <v/>
      </c>
    </row>
    <row r="168">
      <c r="A168" t="inlineStr">
        <is>
          <t>LOI</t>
        </is>
      </c>
      <c r="B168" s="38">
        <f>IF(ISNUMBER(Tracker!E171),Tracker!E171,"")</f>
        <v/>
      </c>
      <c r="C168">
        <f>IF(B168="","",Tracker!A171)</f>
        <v/>
      </c>
      <c r="D168">
        <f>IF(B168="","",IF(AND((YEAR(B168)-YEAR('12-Month View'!$C$3))*12+MONTH(B168)-MONTH('12-Month View'!$C$3)&gt;=0,(YEAR(B168)-YEAR('12-Month View'!$C$3))*12+MONTH(B168)-MONTH('12-Month View'!$C$3)&lt;=11),(YEAR(B168)-YEAR('12-Month View'!$C$3))*12+MONTH(B168)-MONTH('12-Month View'!$C$3)+1,""))</f>
        <v/>
      </c>
      <c r="E168">
        <f>IF(D168="","",COUNTIFS($D$2:$D$601,D168,$B$2:$B$601,"&lt;"&amp;B168)+COUNTIFS($D$2:D168,D168,$B$2:B168,B168))</f>
        <v/>
      </c>
      <c r="F168">
        <f>IF(D168="","",D168*1000+E168)</f>
        <v/>
      </c>
    </row>
    <row r="169">
      <c r="A169" t="inlineStr">
        <is>
          <t>LOI</t>
        </is>
      </c>
      <c r="B169" s="38">
        <f>IF(ISNUMBER(Tracker!E172),Tracker!E172,"")</f>
        <v/>
      </c>
      <c r="C169">
        <f>IF(B169="","",Tracker!A172)</f>
        <v/>
      </c>
      <c r="D169">
        <f>IF(B169="","",IF(AND((YEAR(B169)-YEAR('12-Month View'!$C$3))*12+MONTH(B169)-MONTH('12-Month View'!$C$3)&gt;=0,(YEAR(B169)-YEAR('12-Month View'!$C$3))*12+MONTH(B169)-MONTH('12-Month View'!$C$3)&lt;=11),(YEAR(B169)-YEAR('12-Month View'!$C$3))*12+MONTH(B169)-MONTH('12-Month View'!$C$3)+1,""))</f>
        <v/>
      </c>
      <c r="E169">
        <f>IF(D169="","",COUNTIFS($D$2:$D$601,D169,$B$2:$B$601,"&lt;"&amp;B169)+COUNTIFS($D$2:D169,D169,$B$2:B169,B169))</f>
        <v/>
      </c>
      <c r="F169">
        <f>IF(D169="","",D169*1000+E169)</f>
        <v/>
      </c>
    </row>
    <row r="170">
      <c r="A170" t="inlineStr">
        <is>
          <t>LOI</t>
        </is>
      </c>
      <c r="B170" s="38">
        <f>IF(ISNUMBER(Tracker!E173),Tracker!E173,"")</f>
        <v/>
      </c>
      <c r="C170">
        <f>IF(B170="","",Tracker!A173)</f>
        <v/>
      </c>
      <c r="D170">
        <f>IF(B170="","",IF(AND((YEAR(B170)-YEAR('12-Month View'!$C$3))*12+MONTH(B170)-MONTH('12-Month View'!$C$3)&gt;=0,(YEAR(B170)-YEAR('12-Month View'!$C$3))*12+MONTH(B170)-MONTH('12-Month View'!$C$3)&lt;=11),(YEAR(B170)-YEAR('12-Month View'!$C$3))*12+MONTH(B170)-MONTH('12-Month View'!$C$3)+1,""))</f>
        <v/>
      </c>
      <c r="E170">
        <f>IF(D170="","",COUNTIFS($D$2:$D$601,D170,$B$2:$B$601,"&lt;"&amp;B170)+COUNTIFS($D$2:D170,D170,$B$2:B170,B170))</f>
        <v/>
      </c>
      <c r="F170">
        <f>IF(D170="","",D170*1000+E170)</f>
        <v/>
      </c>
    </row>
    <row r="171">
      <c r="A171" t="inlineStr">
        <is>
          <t>LOI</t>
        </is>
      </c>
      <c r="B171" s="38">
        <f>IF(ISNUMBER(Tracker!E174),Tracker!E174,"")</f>
        <v/>
      </c>
      <c r="C171">
        <f>IF(B171="","",Tracker!A174)</f>
        <v/>
      </c>
      <c r="D171">
        <f>IF(B171="","",IF(AND((YEAR(B171)-YEAR('12-Month View'!$C$3))*12+MONTH(B171)-MONTH('12-Month View'!$C$3)&gt;=0,(YEAR(B171)-YEAR('12-Month View'!$C$3))*12+MONTH(B171)-MONTH('12-Month View'!$C$3)&lt;=11),(YEAR(B171)-YEAR('12-Month View'!$C$3))*12+MONTH(B171)-MONTH('12-Month View'!$C$3)+1,""))</f>
        <v/>
      </c>
      <c r="E171">
        <f>IF(D171="","",COUNTIFS($D$2:$D$601,D171,$B$2:$B$601,"&lt;"&amp;B171)+COUNTIFS($D$2:D171,D171,$B$2:B171,B171))</f>
        <v/>
      </c>
      <c r="F171">
        <f>IF(D171="","",D171*1000+E171)</f>
        <v/>
      </c>
    </row>
    <row r="172">
      <c r="A172" t="inlineStr">
        <is>
          <t>LOI</t>
        </is>
      </c>
      <c r="B172" s="38">
        <f>IF(ISNUMBER(Tracker!E175),Tracker!E175,"")</f>
        <v/>
      </c>
      <c r="C172">
        <f>IF(B172="","",Tracker!A175)</f>
        <v/>
      </c>
      <c r="D172">
        <f>IF(B172="","",IF(AND((YEAR(B172)-YEAR('12-Month View'!$C$3))*12+MONTH(B172)-MONTH('12-Month View'!$C$3)&gt;=0,(YEAR(B172)-YEAR('12-Month View'!$C$3))*12+MONTH(B172)-MONTH('12-Month View'!$C$3)&lt;=11),(YEAR(B172)-YEAR('12-Month View'!$C$3))*12+MONTH(B172)-MONTH('12-Month View'!$C$3)+1,""))</f>
        <v/>
      </c>
      <c r="E172">
        <f>IF(D172="","",COUNTIFS($D$2:$D$601,D172,$B$2:$B$601,"&lt;"&amp;B172)+COUNTIFS($D$2:D172,D172,$B$2:B172,B172))</f>
        <v/>
      </c>
      <c r="F172">
        <f>IF(D172="","",D172*1000+E172)</f>
        <v/>
      </c>
    </row>
    <row r="173">
      <c r="A173" t="inlineStr">
        <is>
          <t>LOI</t>
        </is>
      </c>
      <c r="B173" s="38">
        <f>IF(ISNUMBER(Tracker!E176),Tracker!E176,"")</f>
        <v/>
      </c>
      <c r="C173">
        <f>IF(B173="","",Tracker!A176)</f>
        <v/>
      </c>
      <c r="D173">
        <f>IF(B173="","",IF(AND((YEAR(B173)-YEAR('12-Month View'!$C$3))*12+MONTH(B173)-MONTH('12-Month View'!$C$3)&gt;=0,(YEAR(B173)-YEAR('12-Month View'!$C$3))*12+MONTH(B173)-MONTH('12-Month View'!$C$3)&lt;=11),(YEAR(B173)-YEAR('12-Month View'!$C$3))*12+MONTH(B173)-MONTH('12-Month View'!$C$3)+1,""))</f>
        <v/>
      </c>
      <c r="E173">
        <f>IF(D173="","",COUNTIFS($D$2:$D$601,D173,$B$2:$B$601,"&lt;"&amp;B173)+COUNTIFS($D$2:D173,D173,$B$2:B173,B173))</f>
        <v/>
      </c>
      <c r="F173">
        <f>IF(D173="","",D173*1000+E173)</f>
        <v/>
      </c>
    </row>
    <row r="174">
      <c r="A174" t="inlineStr">
        <is>
          <t>LOI</t>
        </is>
      </c>
      <c r="B174" s="38">
        <f>IF(ISNUMBER(Tracker!E177),Tracker!E177,"")</f>
        <v/>
      </c>
      <c r="C174">
        <f>IF(B174="","",Tracker!A177)</f>
        <v/>
      </c>
      <c r="D174">
        <f>IF(B174="","",IF(AND((YEAR(B174)-YEAR('12-Month View'!$C$3))*12+MONTH(B174)-MONTH('12-Month View'!$C$3)&gt;=0,(YEAR(B174)-YEAR('12-Month View'!$C$3))*12+MONTH(B174)-MONTH('12-Month View'!$C$3)&lt;=11),(YEAR(B174)-YEAR('12-Month View'!$C$3))*12+MONTH(B174)-MONTH('12-Month View'!$C$3)+1,""))</f>
        <v/>
      </c>
      <c r="E174">
        <f>IF(D174="","",COUNTIFS($D$2:$D$601,D174,$B$2:$B$601,"&lt;"&amp;B174)+COUNTIFS($D$2:D174,D174,$B$2:B174,B174))</f>
        <v/>
      </c>
      <c r="F174">
        <f>IF(D174="","",D174*1000+E174)</f>
        <v/>
      </c>
    </row>
    <row r="175">
      <c r="A175" t="inlineStr">
        <is>
          <t>LOI</t>
        </is>
      </c>
      <c r="B175" s="38">
        <f>IF(ISNUMBER(Tracker!E178),Tracker!E178,"")</f>
        <v/>
      </c>
      <c r="C175">
        <f>IF(B175="","",Tracker!A178)</f>
        <v/>
      </c>
      <c r="D175">
        <f>IF(B175="","",IF(AND((YEAR(B175)-YEAR('12-Month View'!$C$3))*12+MONTH(B175)-MONTH('12-Month View'!$C$3)&gt;=0,(YEAR(B175)-YEAR('12-Month View'!$C$3))*12+MONTH(B175)-MONTH('12-Month View'!$C$3)&lt;=11),(YEAR(B175)-YEAR('12-Month View'!$C$3))*12+MONTH(B175)-MONTH('12-Month View'!$C$3)+1,""))</f>
        <v/>
      </c>
      <c r="E175">
        <f>IF(D175="","",COUNTIFS($D$2:$D$601,D175,$B$2:$B$601,"&lt;"&amp;B175)+COUNTIFS($D$2:D175,D175,$B$2:B175,B175))</f>
        <v/>
      </c>
      <c r="F175">
        <f>IF(D175="","",D175*1000+E175)</f>
        <v/>
      </c>
    </row>
    <row r="176">
      <c r="A176" t="inlineStr">
        <is>
          <t>LOI</t>
        </is>
      </c>
      <c r="B176" s="38">
        <f>IF(ISNUMBER(Tracker!E179),Tracker!E179,"")</f>
        <v/>
      </c>
      <c r="C176">
        <f>IF(B176="","",Tracker!A179)</f>
        <v/>
      </c>
      <c r="D176">
        <f>IF(B176="","",IF(AND((YEAR(B176)-YEAR('12-Month View'!$C$3))*12+MONTH(B176)-MONTH('12-Month View'!$C$3)&gt;=0,(YEAR(B176)-YEAR('12-Month View'!$C$3))*12+MONTH(B176)-MONTH('12-Month View'!$C$3)&lt;=11),(YEAR(B176)-YEAR('12-Month View'!$C$3))*12+MONTH(B176)-MONTH('12-Month View'!$C$3)+1,""))</f>
        <v/>
      </c>
      <c r="E176">
        <f>IF(D176="","",COUNTIFS($D$2:$D$601,D176,$B$2:$B$601,"&lt;"&amp;B176)+COUNTIFS($D$2:D176,D176,$B$2:B176,B176))</f>
        <v/>
      </c>
      <c r="F176">
        <f>IF(D176="","",D176*1000+E176)</f>
        <v/>
      </c>
    </row>
    <row r="177">
      <c r="A177" t="inlineStr">
        <is>
          <t>LOI</t>
        </is>
      </c>
      <c r="B177" s="38">
        <f>IF(ISNUMBER(Tracker!E180),Tracker!E180,"")</f>
        <v/>
      </c>
      <c r="C177">
        <f>IF(B177="","",Tracker!A180)</f>
        <v/>
      </c>
      <c r="D177">
        <f>IF(B177="","",IF(AND((YEAR(B177)-YEAR('12-Month View'!$C$3))*12+MONTH(B177)-MONTH('12-Month View'!$C$3)&gt;=0,(YEAR(B177)-YEAR('12-Month View'!$C$3))*12+MONTH(B177)-MONTH('12-Month View'!$C$3)&lt;=11),(YEAR(B177)-YEAR('12-Month View'!$C$3))*12+MONTH(B177)-MONTH('12-Month View'!$C$3)+1,""))</f>
        <v/>
      </c>
      <c r="E177">
        <f>IF(D177="","",COUNTIFS($D$2:$D$601,D177,$B$2:$B$601,"&lt;"&amp;B177)+COUNTIFS($D$2:D177,D177,$B$2:B177,B177))</f>
        <v/>
      </c>
      <c r="F177">
        <f>IF(D177="","",D177*1000+E177)</f>
        <v/>
      </c>
    </row>
    <row r="178">
      <c r="A178" t="inlineStr">
        <is>
          <t>LOI</t>
        </is>
      </c>
      <c r="B178" s="38">
        <f>IF(ISNUMBER(Tracker!E181),Tracker!E181,"")</f>
        <v/>
      </c>
      <c r="C178">
        <f>IF(B178="","",Tracker!A181)</f>
        <v/>
      </c>
      <c r="D178">
        <f>IF(B178="","",IF(AND((YEAR(B178)-YEAR('12-Month View'!$C$3))*12+MONTH(B178)-MONTH('12-Month View'!$C$3)&gt;=0,(YEAR(B178)-YEAR('12-Month View'!$C$3))*12+MONTH(B178)-MONTH('12-Month View'!$C$3)&lt;=11),(YEAR(B178)-YEAR('12-Month View'!$C$3))*12+MONTH(B178)-MONTH('12-Month View'!$C$3)+1,""))</f>
        <v/>
      </c>
      <c r="E178">
        <f>IF(D178="","",COUNTIFS($D$2:$D$601,D178,$B$2:$B$601,"&lt;"&amp;B178)+COUNTIFS($D$2:D178,D178,$B$2:B178,B178))</f>
        <v/>
      </c>
      <c r="F178">
        <f>IF(D178="","",D178*1000+E178)</f>
        <v/>
      </c>
    </row>
    <row r="179">
      <c r="A179" t="inlineStr">
        <is>
          <t>LOI</t>
        </is>
      </c>
      <c r="B179" s="38">
        <f>IF(ISNUMBER(Tracker!E182),Tracker!E182,"")</f>
        <v/>
      </c>
      <c r="C179">
        <f>IF(B179="","",Tracker!A182)</f>
        <v/>
      </c>
      <c r="D179">
        <f>IF(B179="","",IF(AND((YEAR(B179)-YEAR('12-Month View'!$C$3))*12+MONTH(B179)-MONTH('12-Month View'!$C$3)&gt;=0,(YEAR(B179)-YEAR('12-Month View'!$C$3))*12+MONTH(B179)-MONTH('12-Month View'!$C$3)&lt;=11),(YEAR(B179)-YEAR('12-Month View'!$C$3))*12+MONTH(B179)-MONTH('12-Month View'!$C$3)+1,""))</f>
        <v/>
      </c>
      <c r="E179">
        <f>IF(D179="","",COUNTIFS($D$2:$D$601,D179,$B$2:$B$601,"&lt;"&amp;B179)+COUNTIFS($D$2:D179,D179,$B$2:B179,B179))</f>
        <v/>
      </c>
      <c r="F179">
        <f>IF(D179="","",D179*1000+E179)</f>
        <v/>
      </c>
    </row>
    <row r="180">
      <c r="A180" t="inlineStr">
        <is>
          <t>LOI</t>
        </is>
      </c>
      <c r="B180" s="38">
        <f>IF(ISNUMBER(Tracker!E183),Tracker!E183,"")</f>
        <v/>
      </c>
      <c r="C180">
        <f>IF(B180="","",Tracker!A183)</f>
        <v/>
      </c>
      <c r="D180">
        <f>IF(B180="","",IF(AND((YEAR(B180)-YEAR('12-Month View'!$C$3))*12+MONTH(B180)-MONTH('12-Month View'!$C$3)&gt;=0,(YEAR(B180)-YEAR('12-Month View'!$C$3))*12+MONTH(B180)-MONTH('12-Month View'!$C$3)&lt;=11),(YEAR(B180)-YEAR('12-Month View'!$C$3))*12+MONTH(B180)-MONTH('12-Month View'!$C$3)+1,""))</f>
        <v/>
      </c>
      <c r="E180">
        <f>IF(D180="","",COUNTIFS($D$2:$D$601,D180,$B$2:$B$601,"&lt;"&amp;B180)+COUNTIFS($D$2:D180,D180,$B$2:B180,B180))</f>
        <v/>
      </c>
      <c r="F180">
        <f>IF(D180="","",D180*1000+E180)</f>
        <v/>
      </c>
    </row>
    <row r="181">
      <c r="A181" t="inlineStr">
        <is>
          <t>LOI</t>
        </is>
      </c>
      <c r="B181" s="38">
        <f>IF(ISNUMBER(Tracker!E184),Tracker!E184,"")</f>
        <v/>
      </c>
      <c r="C181">
        <f>IF(B181="","",Tracker!A184)</f>
        <v/>
      </c>
      <c r="D181">
        <f>IF(B181="","",IF(AND((YEAR(B181)-YEAR('12-Month View'!$C$3))*12+MONTH(B181)-MONTH('12-Month View'!$C$3)&gt;=0,(YEAR(B181)-YEAR('12-Month View'!$C$3))*12+MONTH(B181)-MONTH('12-Month View'!$C$3)&lt;=11),(YEAR(B181)-YEAR('12-Month View'!$C$3))*12+MONTH(B181)-MONTH('12-Month View'!$C$3)+1,""))</f>
        <v/>
      </c>
      <c r="E181">
        <f>IF(D181="","",COUNTIFS($D$2:$D$601,D181,$B$2:$B$601,"&lt;"&amp;B181)+COUNTIFS($D$2:D181,D181,$B$2:B181,B181))</f>
        <v/>
      </c>
      <c r="F181">
        <f>IF(D181="","",D181*1000+E181)</f>
        <v/>
      </c>
    </row>
    <row r="182">
      <c r="A182" t="inlineStr">
        <is>
          <t>LOI</t>
        </is>
      </c>
      <c r="B182" s="38">
        <f>IF(ISNUMBER(Tracker!E185),Tracker!E185,"")</f>
        <v/>
      </c>
      <c r="C182">
        <f>IF(B182="","",Tracker!A185)</f>
        <v/>
      </c>
      <c r="D182">
        <f>IF(B182="","",IF(AND((YEAR(B182)-YEAR('12-Month View'!$C$3))*12+MONTH(B182)-MONTH('12-Month View'!$C$3)&gt;=0,(YEAR(B182)-YEAR('12-Month View'!$C$3))*12+MONTH(B182)-MONTH('12-Month View'!$C$3)&lt;=11),(YEAR(B182)-YEAR('12-Month View'!$C$3))*12+MONTH(B182)-MONTH('12-Month View'!$C$3)+1,""))</f>
        <v/>
      </c>
      <c r="E182">
        <f>IF(D182="","",COUNTIFS($D$2:$D$601,D182,$B$2:$B$601,"&lt;"&amp;B182)+COUNTIFS($D$2:D182,D182,$B$2:B182,B182))</f>
        <v/>
      </c>
      <c r="F182">
        <f>IF(D182="","",D182*1000+E182)</f>
        <v/>
      </c>
    </row>
    <row r="183">
      <c r="A183" t="inlineStr">
        <is>
          <t>LOI</t>
        </is>
      </c>
      <c r="B183" s="38">
        <f>IF(ISNUMBER(Tracker!E186),Tracker!E186,"")</f>
        <v/>
      </c>
      <c r="C183">
        <f>IF(B183="","",Tracker!A186)</f>
        <v/>
      </c>
      <c r="D183">
        <f>IF(B183="","",IF(AND((YEAR(B183)-YEAR('12-Month View'!$C$3))*12+MONTH(B183)-MONTH('12-Month View'!$C$3)&gt;=0,(YEAR(B183)-YEAR('12-Month View'!$C$3))*12+MONTH(B183)-MONTH('12-Month View'!$C$3)&lt;=11),(YEAR(B183)-YEAR('12-Month View'!$C$3))*12+MONTH(B183)-MONTH('12-Month View'!$C$3)+1,""))</f>
        <v/>
      </c>
      <c r="E183">
        <f>IF(D183="","",COUNTIFS($D$2:$D$601,D183,$B$2:$B$601,"&lt;"&amp;B183)+COUNTIFS($D$2:D183,D183,$B$2:B183,B183))</f>
        <v/>
      </c>
      <c r="F183">
        <f>IF(D183="","",D183*1000+E183)</f>
        <v/>
      </c>
    </row>
    <row r="184">
      <c r="A184" t="inlineStr">
        <is>
          <t>LOI</t>
        </is>
      </c>
      <c r="B184" s="38">
        <f>IF(ISNUMBER(Tracker!E187),Tracker!E187,"")</f>
        <v/>
      </c>
      <c r="C184">
        <f>IF(B184="","",Tracker!A187)</f>
        <v/>
      </c>
      <c r="D184">
        <f>IF(B184="","",IF(AND((YEAR(B184)-YEAR('12-Month View'!$C$3))*12+MONTH(B184)-MONTH('12-Month View'!$C$3)&gt;=0,(YEAR(B184)-YEAR('12-Month View'!$C$3))*12+MONTH(B184)-MONTH('12-Month View'!$C$3)&lt;=11),(YEAR(B184)-YEAR('12-Month View'!$C$3))*12+MONTH(B184)-MONTH('12-Month View'!$C$3)+1,""))</f>
        <v/>
      </c>
      <c r="E184">
        <f>IF(D184="","",COUNTIFS($D$2:$D$601,D184,$B$2:$B$601,"&lt;"&amp;B184)+COUNTIFS($D$2:D184,D184,$B$2:B184,B184))</f>
        <v/>
      </c>
      <c r="F184">
        <f>IF(D184="","",D184*1000+E184)</f>
        <v/>
      </c>
    </row>
    <row r="185">
      <c r="A185" t="inlineStr">
        <is>
          <t>LOI</t>
        </is>
      </c>
      <c r="B185" s="38">
        <f>IF(ISNUMBER(Tracker!E188),Tracker!E188,"")</f>
        <v/>
      </c>
      <c r="C185">
        <f>IF(B185="","",Tracker!A188)</f>
        <v/>
      </c>
      <c r="D185">
        <f>IF(B185="","",IF(AND((YEAR(B185)-YEAR('12-Month View'!$C$3))*12+MONTH(B185)-MONTH('12-Month View'!$C$3)&gt;=0,(YEAR(B185)-YEAR('12-Month View'!$C$3))*12+MONTH(B185)-MONTH('12-Month View'!$C$3)&lt;=11),(YEAR(B185)-YEAR('12-Month View'!$C$3))*12+MONTH(B185)-MONTH('12-Month View'!$C$3)+1,""))</f>
        <v/>
      </c>
      <c r="E185">
        <f>IF(D185="","",COUNTIFS($D$2:$D$601,D185,$B$2:$B$601,"&lt;"&amp;B185)+COUNTIFS($D$2:D185,D185,$B$2:B185,B185))</f>
        <v/>
      </c>
      <c r="F185">
        <f>IF(D185="","",D185*1000+E185)</f>
        <v/>
      </c>
    </row>
    <row r="186">
      <c r="A186" t="inlineStr">
        <is>
          <t>LOI</t>
        </is>
      </c>
      <c r="B186" s="38">
        <f>IF(ISNUMBER(Tracker!E189),Tracker!E189,"")</f>
        <v/>
      </c>
      <c r="C186">
        <f>IF(B186="","",Tracker!A189)</f>
        <v/>
      </c>
      <c r="D186">
        <f>IF(B186="","",IF(AND((YEAR(B186)-YEAR('12-Month View'!$C$3))*12+MONTH(B186)-MONTH('12-Month View'!$C$3)&gt;=0,(YEAR(B186)-YEAR('12-Month View'!$C$3))*12+MONTH(B186)-MONTH('12-Month View'!$C$3)&lt;=11),(YEAR(B186)-YEAR('12-Month View'!$C$3))*12+MONTH(B186)-MONTH('12-Month View'!$C$3)+1,""))</f>
        <v/>
      </c>
      <c r="E186">
        <f>IF(D186="","",COUNTIFS($D$2:$D$601,D186,$B$2:$B$601,"&lt;"&amp;B186)+COUNTIFS($D$2:D186,D186,$B$2:B186,B186))</f>
        <v/>
      </c>
      <c r="F186">
        <f>IF(D186="","",D186*1000+E186)</f>
        <v/>
      </c>
    </row>
    <row r="187">
      <c r="A187" t="inlineStr">
        <is>
          <t>LOI</t>
        </is>
      </c>
      <c r="B187" s="38">
        <f>IF(ISNUMBER(Tracker!E190),Tracker!E190,"")</f>
        <v/>
      </c>
      <c r="C187">
        <f>IF(B187="","",Tracker!A190)</f>
        <v/>
      </c>
      <c r="D187">
        <f>IF(B187="","",IF(AND((YEAR(B187)-YEAR('12-Month View'!$C$3))*12+MONTH(B187)-MONTH('12-Month View'!$C$3)&gt;=0,(YEAR(B187)-YEAR('12-Month View'!$C$3))*12+MONTH(B187)-MONTH('12-Month View'!$C$3)&lt;=11),(YEAR(B187)-YEAR('12-Month View'!$C$3))*12+MONTH(B187)-MONTH('12-Month View'!$C$3)+1,""))</f>
        <v/>
      </c>
      <c r="E187">
        <f>IF(D187="","",COUNTIFS($D$2:$D$601,D187,$B$2:$B$601,"&lt;"&amp;B187)+COUNTIFS($D$2:D187,D187,$B$2:B187,B187))</f>
        <v/>
      </c>
      <c r="F187">
        <f>IF(D187="","",D187*1000+E187)</f>
        <v/>
      </c>
    </row>
    <row r="188">
      <c r="A188" t="inlineStr">
        <is>
          <t>LOI</t>
        </is>
      </c>
      <c r="B188" s="38">
        <f>IF(ISNUMBER(Tracker!E191),Tracker!E191,"")</f>
        <v/>
      </c>
      <c r="C188">
        <f>IF(B188="","",Tracker!A191)</f>
        <v/>
      </c>
      <c r="D188">
        <f>IF(B188="","",IF(AND((YEAR(B188)-YEAR('12-Month View'!$C$3))*12+MONTH(B188)-MONTH('12-Month View'!$C$3)&gt;=0,(YEAR(B188)-YEAR('12-Month View'!$C$3))*12+MONTH(B188)-MONTH('12-Month View'!$C$3)&lt;=11),(YEAR(B188)-YEAR('12-Month View'!$C$3))*12+MONTH(B188)-MONTH('12-Month View'!$C$3)+1,""))</f>
        <v/>
      </c>
      <c r="E188">
        <f>IF(D188="","",COUNTIFS($D$2:$D$601,D188,$B$2:$B$601,"&lt;"&amp;B188)+COUNTIFS($D$2:D188,D188,$B$2:B188,B188))</f>
        <v/>
      </c>
      <c r="F188">
        <f>IF(D188="","",D188*1000+E188)</f>
        <v/>
      </c>
    </row>
    <row r="189">
      <c r="A189" t="inlineStr">
        <is>
          <t>LOI</t>
        </is>
      </c>
      <c r="B189" s="38">
        <f>IF(ISNUMBER(Tracker!E192),Tracker!E192,"")</f>
        <v/>
      </c>
      <c r="C189">
        <f>IF(B189="","",Tracker!A192)</f>
        <v/>
      </c>
      <c r="D189">
        <f>IF(B189="","",IF(AND((YEAR(B189)-YEAR('12-Month View'!$C$3))*12+MONTH(B189)-MONTH('12-Month View'!$C$3)&gt;=0,(YEAR(B189)-YEAR('12-Month View'!$C$3))*12+MONTH(B189)-MONTH('12-Month View'!$C$3)&lt;=11),(YEAR(B189)-YEAR('12-Month View'!$C$3))*12+MONTH(B189)-MONTH('12-Month View'!$C$3)+1,""))</f>
        <v/>
      </c>
      <c r="E189">
        <f>IF(D189="","",COUNTIFS($D$2:$D$601,D189,$B$2:$B$601,"&lt;"&amp;B189)+COUNTIFS($D$2:D189,D189,$B$2:B189,B189))</f>
        <v/>
      </c>
      <c r="F189">
        <f>IF(D189="","",D189*1000+E189)</f>
        <v/>
      </c>
    </row>
    <row r="190">
      <c r="A190" t="inlineStr">
        <is>
          <t>LOI</t>
        </is>
      </c>
      <c r="B190" s="38">
        <f>IF(ISNUMBER(Tracker!E193),Tracker!E193,"")</f>
        <v/>
      </c>
      <c r="C190">
        <f>IF(B190="","",Tracker!A193)</f>
        <v/>
      </c>
      <c r="D190">
        <f>IF(B190="","",IF(AND((YEAR(B190)-YEAR('12-Month View'!$C$3))*12+MONTH(B190)-MONTH('12-Month View'!$C$3)&gt;=0,(YEAR(B190)-YEAR('12-Month View'!$C$3))*12+MONTH(B190)-MONTH('12-Month View'!$C$3)&lt;=11),(YEAR(B190)-YEAR('12-Month View'!$C$3))*12+MONTH(B190)-MONTH('12-Month View'!$C$3)+1,""))</f>
        <v/>
      </c>
      <c r="E190">
        <f>IF(D190="","",COUNTIFS($D$2:$D$601,D190,$B$2:$B$601,"&lt;"&amp;B190)+COUNTIFS($D$2:D190,D190,$B$2:B190,B190))</f>
        <v/>
      </c>
      <c r="F190">
        <f>IF(D190="","",D190*1000+E190)</f>
        <v/>
      </c>
    </row>
    <row r="191">
      <c r="A191" t="inlineStr">
        <is>
          <t>LOI</t>
        </is>
      </c>
      <c r="B191" s="38">
        <f>IF(ISNUMBER(Tracker!E194),Tracker!E194,"")</f>
        <v/>
      </c>
      <c r="C191">
        <f>IF(B191="","",Tracker!A194)</f>
        <v/>
      </c>
      <c r="D191">
        <f>IF(B191="","",IF(AND((YEAR(B191)-YEAR('12-Month View'!$C$3))*12+MONTH(B191)-MONTH('12-Month View'!$C$3)&gt;=0,(YEAR(B191)-YEAR('12-Month View'!$C$3))*12+MONTH(B191)-MONTH('12-Month View'!$C$3)&lt;=11),(YEAR(B191)-YEAR('12-Month View'!$C$3))*12+MONTH(B191)-MONTH('12-Month View'!$C$3)+1,""))</f>
        <v/>
      </c>
      <c r="E191">
        <f>IF(D191="","",COUNTIFS($D$2:$D$601,D191,$B$2:$B$601,"&lt;"&amp;B191)+COUNTIFS($D$2:D191,D191,$B$2:B191,B191))</f>
        <v/>
      </c>
      <c r="F191">
        <f>IF(D191="","",D191*1000+E191)</f>
        <v/>
      </c>
    </row>
    <row r="192">
      <c r="A192" t="inlineStr">
        <is>
          <t>LOI</t>
        </is>
      </c>
      <c r="B192" s="38">
        <f>IF(ISNUMBER(Tracker!E195),Tracker!E195,"")</f>
        <v/>
      </c>
      <c r="C192">
        <f>IF(B192="","",Tracker!A195)</f>
        <v/>
      </c>
      <c r="D192">
        <f>IF(B192="","",IF(AND((YEAR(B192)-YEAR('12-Month View'!$C$3))*12+MONTH(B192)-MONTH('12-Month View'!$C$3)&gt;=0,(YEAR(B192)-YEAR('12-Month View'!$C$3))*12+MONTH(B192)-MONTH('12-Month View'!$C$3)&lt;=11),(YEAR(B192)-YEAR('12-Month View'!$C$3))*12+MONTH(B192)-MONTH('12-Month View'!$C$3)+1,""))</f>
        <v/>
      </c>
      <c r="E192">
        <f>IF(D192="","",COUNTIFS($D$2:$D$601,D192,$B$2:$B$601,"&lt;"&amp;B192)+COUNTIFS($D$2:D192,D192,$B$2:B192,B192))</f>
        <v/>
      </c>
      <c r="F192">
        <f>IF(D192="","",D192*1000+E192)</f>
        <v/>
      </c>
    </row>
    <row r="193">
      <c r="A193" t="inlineStr">
        <is>
          <t>LOI</t>
        </is>
      </c>
      <c r="B193" s="38">
        <f>IF(ISNUMBER(Tracker!E196),Tracker!E196,"")</f>
        <v/>
      </c>
      <c r="C193">
        <f>IF(B193="","",Tracker!A196)</f>
        <v/>
      </c>
      <c r="D193">
        <f>IF(B193="","",IF(AND((YEAR(B193)-YEAR('12-Month View'!$C$3))*12+MONTH(B193)-MONTH('12-Month View'!$C$3)&gt;=0,(YEAR(B193)-YEAR('12-Month View'!$C$3))*12+MONTH(B193)-MONTH('12-Month View'!$C$3)&lt;=11),(YEAR(B193)-YEAR('12-Month View'!$C$3))*12+MONTH(B193)-MONTH('12-Month View'!$C$3)+1,""))</f>
        <v/>
      </c>
      <c r="E193">
        <f>IF(D193="","",COUNTIFS($D$2:$D$601,D193,$B$2:$B$601,"&lt;"&amp;B193)+COUNTIFS($D$2:D193,D193,$B$2:B193,B193))</f>
        <v/>
      </c>
      <c r="F193">
        <f>IF(D193="","",D193*1000+E193)</f>
        <v/>
      </c>
    </row>
    <row r="194">
      <c r="A194" t="inlineStr">
        <is>
          <t>LOI</t>
        </is>
      </c>
      <c r="B194" s="38">
        <f>IF(ISNUMBER(Tracker!E197),Tracker!E197,"")</f>
        <v/>
      </c>
      <c r="C194">
        <f>IF(B194="","",Tracker!A197)</f>
        <v/>
      </c>
      <c r="D194">
        <f>IF(B194="","",IF(AND((YEAR(B194)-YEAR('12-Month View'!$C$3))*12+MONTH(B194)-MONTH('12-Month View'!$C$3)&gt;=0,(YEAR(B194)-YEAR('12-Month View'!$C$3))*12+MONTH(B194)-MONTH('12-Month View'!$C$3)&lt;=11),(YEAR(B194)-YEAR('12-Month View'!$C$3))*12+MONTH(B194)-MONTH('12-Month View'!$C$3)+1,""))</f>
        <v/>
      </c>
      <c r="E194">
        <f>IF(D194="","",COUNTIFS($D$2:$D$601,D194,$B$2:$B$601,"&lt;"&amp;B194)+COUNTIFS($D$2:D194,D194,$B$2:B194,B194))</f>
        <v/>
      </c>
      <c r="F194">
        <f>IF(D194="","",D194*1000+E194)</f>
        <v/>
      </c>
    </row>
    <row r="195">
      <c r="A195" t="inlineStr">
        <is>
          <t>LOI</t>
        </is>
      </c>
      <c r="B195" s="38">
        <f>IF(ISNUMBER(Tracker!E198),Tracker!E198,"")</f>
        <v/>
      </c>
      <c r="C195">
        <f>IF(B195="","",Tracker!A198)</f>
        <v/>
      </c>
      <c r="D195">
        <f>IF(B195="","",IF(AND((YEAR(B195)-YEAR('12-Month View'!$C$3))*12+MONTH(B195)-MONTH('12-Month View'!$C$3)&gt;=0,(YEAR(B195)-YEAR('12-Month View'!$C$3))*12+MONTH(B195)-MONTH('12-Month View'!$C$3)&lt;=11),(YEAR(B195)-YEAR('12-Month View'!$C$3))*12+MONTH(B195)-MONTH('12-Month View'!$C$3)+1,""))</f>
        <v/>
      </c>
      <c r="E195">
        <f>IF(D195="","",COUNTIFS($D$2:$D$601,D195,$B$2:$B$601,"&lt;"&amp;B195)+COUNTIFS($D$2:D195,D195,$B$2:B195,B195))</f>
        <v/>
      </c>
      <c r="F195">
        <f>IF(D195="","",D195*1000+E195)</f>
        <v/>
      </c>
    </row>
    <row r="196">
      <c r="A196" t="inlineStr">
        <is>
          <t>LOI</t>
        </is>
      </c>
      <c r="B196" s="38">
        <f>IF(ISNUMBER(Tracker!E199),Tracker!E199,"")</f>
        <v/>
      </c>
      <c r="C196">
        <f>IF(B196="","",Tracker!A199)</f>
        <v/>
      </c>
      <c r="D196">
        <f>IF(B196="","",IF(AND((YEAR(B196)-YEAR('12-Month View'!$C$3))*12+MONTH(B196)-MONTH('12-Month View'!$C$3)&gt;=0,(YEAR(B196)-YEAR('12-Month View'!$C$3))*12+MONTH(B196)-MONTH('12-Month View'!$C$3)&lt;=11),(YEAR(B196)-YEAR('12-Month View'!$C$3))*12+MONTH(B196)-MONTH('12-Month View'!$C$3)+1,""))</f>
        <v/>
      </c>
      <c r="E196">
        <f>IF(D196="","",COUNTIFS($D$2:$D$601,D196,$B$2:$B$601,"&lt;"&amp;B196)+COUNTIFS($D$2:D196,D196,$B$2:B196,B196))</f>
        <v/>
      </c>
      <c r="F196">
        <f>IF(D196="","",D196*1000+E196)</f>
        <v/>
      </c>
    </row>
    <row r="197">
      <c r="A197" t="inlineStr">
        <is>
          <t>LOI</t>
        </is>
      </c>
      <c r="B197" s="38">
        <f>IF(ISNUMBER(Tracker!E200),Tracker!E200,"")</f>
        <v/>
      </c>
      <c r="C197">
        <f>IF(B197="","",Tracker!A200)</f>
        <v/>
      </c>
      <c r="D197">
        <f>IF(B197="","",IF(AND((YEAR(B197)-YEAR('12-Month View'!$C$3))*12+MONTH(B197)-MONTH('12-Month View'!$C$3)&gt;=0,(YEAR(B197)-YEAR('12-Month View'!$C$3))*12+MONTH(B197)-MONTH('12-Month View'!$C$3)&lt;=11),(YEAR(B197)-YEAR('12-Month View'!$C$3))*12+MONTH(B197)-MONTH('12-Month View'!$C$3)+1,""))</f>
        <v/>
      </c>
      <c r="E197">
        <f>IF(D197="","",COUNTIFS($D$2:$D$601,D197,$B$2:$B$601,"&lt;"&amp;B197)+COUNTIFS($D$2:D197,D197,$B$2:B197,B197))</f>
        <v/>
      </c>
      <c r="F197">
        <f>IF(D197="","",D197*1000+E197)</f>
        <v/>
      </c>
    </row>
    <row r="198">
      <c r="A198" t="inlineStr">
        <is>
          <t>LOI</t>
        </is>
      </c>
      <c r="B198" s="38">
        <f>IF(ISNUMBER(Tracker!E201),Tracker!E201,"")</f>
        <v/>
      </c>
      <c r="C198">
        <f>IF(B198="","",Tracker!A201)</f>
        <v/>
      </c>
      <c r="D198">
        <f>IF(B198="","",IF(AND((YEAR(B198)-YEAR('12-Month View'!$C$3))*12+MONTH(B198)-MONTH('12-Month View'!$C$3)&gt;=0,(YEAR(B198)-YEAR('12-Month View'!$C$3))*12+MONTH(B198)-MONTH('12-Month View'!$C$3)&lt;=11),(YEAR(B198)-YEAR('12-Month View'!$C$3))*12+MONTH(B198)-MONTH('12-Month View'!$C$3)+1,""))</f>
        <v/>
      </c>
      <c r="E198">
        <f>IF(D198="","",COUNTIFS($D$2:$D$601,D198,$B$2:$B$601,"&lt;"&amp;B198)+COUNTIFS($D$2:D198,D198,$B$2:B198,B198))</f>
        <v/>
      </c>
      <c r="F198">
        <f>IF(D198="","",D198*1000+E198)</f>
        <v/>
      </c>
    </row>
    <row r="199">
      <c r="A199" t="inlineStr">
        <is>
          <t>LOI</t>
        </is>
      </c>
      <c r="B199" s="38">
        <f>IF(ISNUMBER(Tracker!E202),Tracker!E202,"")</f>
        <v/>
      </c>
      <c r="C199">
        <f>IF(B199="","",Tracker!A202)</f>
        <v/>
      </c>
      <c r="D199">
        <f>IF(B199="","",IF(AND((YEAR(B199)-YEAR('12-Month View'!$C$3))*12+MONTH(B199)-MONTH('12-Month View'!$C$3)&gt;=0,(YEAR(B199)-YEAR('12-Month View'!$C$3))*12+MONTH(B199)-MONTH('12-Month View'!$C$3)&lt;=11),(YEAR(B199)-YEAR('12-Month View'!$C$3))*12+MONTH(B199)-MONTH('12-Month View'!$C$3)+1,""))</f>
        <v/>
      </c>
      <c r="E199">
        <f>IF(D199="","",COUNTIFS($D$2:$D$601,D199,$B$2:$B$601,"&lt;"&amp;B199)+COUNTIFS($D$2:D199,D199,$B$2:B199,B199))</f>
        <v/>
      </c>
      <c r="F199">
        <f>IF(D199="","",D199*1000+E199)</f>
        <v/>
      </c>
    </row>
    <row r="200">
      <c r="A200" t="inlineStr">
        <is>
          <t>LOI</t>
        </is>
      </c>
      <c r="B200" s="38">
        <f>IF(ISNUMBER(Tracker!E203),Tracker!E203,"")</f>
        <v/>
      </c>
      <c r="C200">
        <f>IF(B200="","",Tracker!A203)</f>
        <v/>
      </c>
      <c r="D200">
        <f>IF(B200="","",IF(AND((YEAR(B200)-YEAR('12-Month View'!$C$3))*12+MONTH(B200)-MONTH('12-Month View'!$C$3)&gt;=0,(YEAR(B200)-YEAR('12-Month View'!$C$3))*12+MONTH(B200)-MONTH('12-Month View'!$C$3)&lt;=11),(YEAR(B200)-YEAR('12-Month View'!$C$3))*12+MONTH(B200)-MONTH('12-Month View'!$C$3)+1,""))</f>
        <v/>
      </c>
      <c r="E200">
        <f>IF(D200="","",COUNTIFS($D$2:$D$601,D200,$B$2:$B$601,"&lt;"&amp;B200)+COUNTIFS($D$2:D200,D200,$B$2:B200,B200))</f>
        <v/>
      </c>
      <c r="F200">
        <f>IF(D200="","",D200*1000+E200)</f>
        <v/>
      </c>
    </row>
    <row r="201">
      <c r="A201" t="inlineStr">
        <is>
          <t>LOI</t>
        </is>
      </c>
      <c r="B201" s="38">
        <f>IF(ISNUMBER(Tracker!E204),Tracker!E204,"")</f>
        <v/>
      </c>
      <c r="C201">
        <f>IF(B201="","",Tracker!A204)</f>
        <v/>
      </c>
      <c r="D201">
        <f>IF(B201="","",IF(AND((YEAR(B201)-YEAR('12-Month View'!$C$3))*12+MONTH(B201)-MONTH('12-Month View'!$C$3)&gt;=0,(YEAR(B201)-YEAR('12-Month View'!$C$3))*12+MONTH(B201)-MONTH('12-Month View'!$C$3)&lt;=11),(YEAR(B201)-YEAR('12-Month View'!$C$3))*12+MONTH(B201)-MONTH('12-Month View'!$C$3)+1,""))</f>
        <v/>
      </c>
      <c r="E201">
        <f>IF(D201="","",COUNTIFS($D$2:$D$601,D201,$B$2:$B$601,"&lt;"&amp;B201)+COUNTIFS($D$2:D201,D201,$B$2:B201,B201))</f>
        <v/>
      </c>
      <c r="F201">
        <f>IF(D201="","",D201*1000+E201)</f>
        <v/>
      </c>
    </row>
    <row r="202">
      <c r="A202" t="inlineStr">
        <is>
          <t>Deadline</t>
        </is>
      </c>
      <c r="B202" s="38">
        <f>IF(ISNUMBER(Tracker!F5),Tracker!F5,"")</f>
        <v/>
      </c>
      <c r="C202">
        <f>IF(B202="","",Tracker!A5)</f>
        <v/>
      </c>
      <c r="D202">
        <f>IF(B202="","",IF(AND((YEAR(B202)-YEAR('12-Month View'!$C$3))*12+MONTH(B202)-MONTH('12-Month View'!$C$3)&gt;=0,(YEAR(B202)-YEAR('12-Month View'!$C$3))*12+MONTH(B202)-MONTH('12-Month View'!$C$3)&lt;=11),(YEAR(B202)-YEAR('12-Month View'!$C$3))*12+MONTH(B202)-MONTH('12-Month View'!$C$3)+1,""))</f>
        <v/>
      </c>
      <c r="E202">
        <f>IF(D202="","",COUNTIFS($D$2:$D$601,D202,$B$2:$B$601,"&lt;"&amp;B202)+COUNTIFS($D$2:D202,D202,$B$2:B202,B202))</f>
        <v/>
      </c>
      <c r="F202">
        <f>IF(D202="","",D202*1000+E202)</f>
        <v/>
      </c>
    </row>
    <row r="203">
      <c r="A203" t="inlineStr">
        <is>
          <t>Deadline</t>
        </is>
      </c>
      <c r="B203" s="38">
        <f>IF(ISNUMBER(Tracker!F6),Tracker!F6,"")</f>
        <v/>
      </c>
      <c r="C203">
        <f>IF(B203="","",Tracker!A6)</f>
        <v/>
      </c>
      <c r="D203">
        <f>IF(B203="","",IF(AND((YEAR(B203)-YEAR('12-Month View'!$C$3))*12+MONTH(B203)-MONTH('12-Month View'!$C$3)&gt;=0,(YEAR(B203)-YEAR('12-Month View'!$C$3))*12+MONTH(B203)-MONTH('12-Month View'!$C$3)&lt;=11),(YEAR(B203)-YEAR('12-Month View'!$C$3))*12+MONTH(B203)-MONTH('12-Month View'!$C$3)+1,""))</f>
        <v/>
      </c>
      <c r="E203">
        <f>IF(D203="","",COUNTIFS($D$2:$D$601,D203,$B$2:$B$601,"&lt;"&amp;B203)+COUNTIFS($D$2:D203,D203,$B$2:B203,B203))</f>
        <v/>
      </c>
      <c r="F203">
        <f>IF(D203="","",D203*1000+E203)</f>
        <v/>
      </c>
    </row>
    <row r="204">
      <c r="A204" t="inlineStr">
        <is>
          <t>Deadline</t>
        </is>
      </c>
      <c r="B204" s="38">
        <f>IF(ISNUMBER(Tracker!F7),Tracker!F7,"")</f>
        <v/>
      </c>
      <c r="C204">
        <f>IF(B204="","",Tracker!A7)</f>
        <v/>
      </c>
      <c r="D204">
        <f>IF(B204="","",IF(AND((YEAR(B204)-YEAR('12-Month View'!$C$3))*12+MONTH(B204)-MONTH('12-Month View'!$C$3)&gt;=0,(YEAR(B204)-YEAR('12-Month View'!$C$3))*12+MONTH(B204)-MONTH('12-Month View'!$C$3)&lt;=11),(YEAR(B204)-YEAR('12-Month View'!$C$3))*12+MONTH(B204)-MONTH('12-Month View'!$C$3)+1,""))</f>
        <v/>
      </c>
      <c r="E204">
        <f>IF(D204="","",COUNTIFS($D$2:$D$601,D204,$B$2:$B$601,"&lt;"&amp;B204)+COUNTIFS($D$2:D204,D204,$B$2:B204,B204))</f>
        <v/>
      </c>
      <c r="F204">
        <f>IF(D204="","",D204*1000+E204)</f>
        <v/>
      </c>
    </row>
    <row r="205">
      <c r="A205" t="inlineStr">
        <is>
          <t>Deadline</t>
        </is>
      </c>
      <c r="B205" s="38">
        <f>IF(ISNUMBER(Tracker!F8),Tracker!F8,"")</f>
        <v/>
      </c>
      <c r="C205">
        <f>IF(B205="","",Tracker!A8)</f>
        <v/>
      </c>
      <c r="D205">
        <f>IF(B205="","",IF(AND((YEAR(B205)-YEAR('12-Month View'!$C$3))*12+MONTH(B205)-MONTH('12-Month View'!$C$3)&gt;=0,(YEAR(B205)-YEAR('12-Month View'!$C$3))*12+MONTH(B205)-MONTH('12-Month View'!$C$3)&lt;=11),(YEAR(B205)-YEAR('12-Month View'!$C$3))*12+MONTH(B205)-MONTH('12-Month View'!$C$3)+1,""))</f>
        <v/>
      </c>
      <c r="E205">
        <f>IF(D205="","",COUNTIFS($D$2:$D$601,D205,$B$2:$B$601,"&lt;"&amp;B205)+COUNTIFS($D$2:D205,D205,$B$2:B205,B205))</f>
        <v/>
      </c>
      <c r="F205">
        <f>IF(D205="","",D205*1000+E205)</f>
        <v/>
      </c>
    </row>
    <row r="206">
      <c r="A206" t="inlineStr">
        <is>
          <t>Deadline</t>
        </is>
      </c>
      <c r="B206" s="38">
        <f>IF(ISNUMBER(Tracker!F9),Tracker!F9,"")</f>
        <v/>
      </c>
      <c r="C206">
        <f>IF(B206="","",Tracker!A9)</f>
        <v/>
      </c>
      <c r="D206">
        <f>IF(B206="","",IF(AND((YEAR(B206)-YEAR('12-Month View'!$C$3))*12+MONTH(B206)-MONTH('12-Month View'!$C$3)&gt;=0,(YEAR(B206)-YEAR('12-Month View'!$C$3))*12+MONTH(B206)-MONTH('12-Month View'!$C$3)&lt;=11),(YEAR(B206)-YEAR('12-Month View'!$C$3))*12+MONTH(B206)-MONTH('12-Month View'!$C$3)+1,""))</f>
        <v/>
      </c>
      <c r="E206">
        <f>IF(D206="","",COUNTIFS($D$2:$D$601,D206,$B$2:$B$601,"&lt;"&amp;B206)+COUNTIFS($D$2:D206,D206,$B$2:B206,B206))</f>
        <v/>
      </c>
      <c r="F206">
        <f>IF(D206="","",D206*1000+E206)</f>
        <v/>
      </c>
    </row>
    <row r="207">
      <c r="A207" t="inlineStr">
        <is>
          <t>Deadline</t>
        </is>
      </c>
      <c r="B207" s="38">
        <f>IF(ISNUMBER(Tracker!F10),Tracker!F10,"")</f>
        <v/>
      </c>
      <c r="C207">
        <f>IF(B207="","",Tracker!A10)</f>
        <v/>
      </c>
      <c r="D207">
        <f>IF(B207="","",IF(AND((YEAR(B207)-YEAR('12-Month View'!$C$3))*12+MONTH(B207)-MONTH('12-Month View'!$C$3)&gt;=0,(YEAR(B207)-YEAR('12-Month View'!$C$3))*12+MONTH(B207)-MONTH('12-Month View'!$C$3)&lt;=11),(YEAR(B207)-YEAR('12-Month View'!$C$3))*12+MONTH(B207)-MONTH('12-Month View'!$C$3)+1,""))</f>
        <v/>
      </c>
      <c r="E207">
        <f>IF(D207="","",COUNTIFS($D$2:$D$601,D207,$B$2:$B$601,"&lt;"&amp;B207)+COUNTIFS($D$2:D207,D207,$B$2:B207,B207))</f>
        <v/>
      </c>
      <c r="F207">
        <f>IF(D207="","",D207*1000+E207)</f>
        <v/>
      </c>
    </row>
    <row r="208">
      <c r="A208" t="inlineStr">
        <is>
          <t>Deadline</t>
        </is>
      </c>
      <c r="B208" s="38">
        <f>IF(ISNUMBER(Tracker!F11),Tracker!F11,"")</f>
        <v/>
      </c>
      <c r="C208">
        <f>IF(B208="","",Tracker!A11)</f>
        <v/>
      </c>
      <c r="D208">
        <f>IF(B208="","",IF(AND((YEAR(B208)-YEAR('12-Month View'!$C$3))*12+MONTH(B208)-MONTH('12-Month View'!$C$3)&gt;=0,(YEAR(B208)-YEAR('12-Month View'!$C$3))*12+MONTH(B208)-MONTH('12-Month View'!$C$3)&lt;=11),(YEAR(B208)-YEAR('12-Month View'!$C$3))*12+MONTH(B208)-MONTH('12-Month View'!$C$3)+1,""))</f>
        <v/>
      </c>
      <c r="E208">
        <f>IF(D208="","",COUNTIFS($D$2:$D$601,D208,$B$2:$B$601,"&lt;"&amp;B208)+COUNTIFS($D$2:D208,D208,$B$2:B208,B208))</f>
        <v/>
      </c>
      <c r="F208">
        <f>IF(D208="","",D208*1000+E208)</f>
        <v/>
      </c>
    </row>
    <row r="209">
      <c r="A209" t="inlineStr">
        <is>
          <t>Deadline</t>
        </is>
      </c>
      <c r="B209" s="38">
        <f>IF(ISNUMBER(Tracker!F12),Tracker!F12,"")</f>
        <v/>
      </c>
      <c r="C209">
        <f>IF(B209="","",Tracker!A12)</f>
        <v/>
      </c>
      <c r="D209">
        <f>IF(B209="","",IF(AND((YEAR(B209)-YEAR('12-Month View'!$C$3))*12+MONTH(B209)-MONTH('12-Month View'!$C$3)&gt;=0,(YEAR(B209)-YEAR('12-Month View'!$C$3))*12+MONTH(B209)-MONTH('12-Month View'!$C$3)&lt;=11),(YEAR(B209)-YEAR('12-Month View'!$C$3))*12+MONTH(B209)-MONTH('12-Month View'!$C$3)+1,""))</f>
        <v/>
      </c>
      <c r="E209">
        <f>IF(D209="","",COUNTIFS($D$2:$D$601,D209,$B$2:$B$601,"&lt;"&amp;B209)+COUNTIFS($D$2:D209,D209,$B$2:B209,B209))</f>
        <v/>
      </c>
      <c r="F209">
        <f>IF(D209="","",D209*1000+E209)</f>
        <v/>
      </c>
    </row>
    <row r="210">
      <c r="A210" t="inlineStr">
        <is>
          <t>Deadline</t>
        </is>
      </c>
      <c r="B210" s="38">
        <f>IF(ISNUMBER(Tracker!F13),Tracker!F13,"")</f>
        <v/>
      </c>
      <c r="C210">
        <f>IF(B210="","",Tracker!A13)</f>
        <v/>
      </c>
      <c r="D210">
        <f>IF(B210="","",IF(AND((YEAR(B210)-YEAR('12-Month View'!$C$3))*12+MONTH(B210)-MONTH('12-Month View'!$C$3)&gt;=0,(YEAR(B210)-YEAR('12-Month View'!$C$3))*12+MONTH(B210)-MONTH('12-Month View'!$C$3)&lt;=11),(YEAR(B210)-YEAR('12-Month View'!$C$3))*12+MONTH(B210)-MONTH('12-Month View'!$C$3)+1,""))</f>
        <v/>
      </c>
      <c r="E210">
        <f>IF(D210="","",COUNTIFS($D$2:$D$601,D210,$B$2:$B$601,"&lt;"&amp;B210)+COUNTIFS($D$2:D210,D210,$B$2:B210,B210))</f>
        <v/>
      </c>
      <c r="F210">
        <f>IF(D210="","",D210*1000+E210)</f>
        <v/>
      </c>
    </row>
    <row r="211">
      <c r="A211" t="inlineStr">
        <is>
          <t>Deadline</t>
        </is>
      </c>
      <c r="B211" s="38">
        <f>IF(ISNUMBER(Tracker!F14),Tracker!F14,"")</f>
        <v/>
      </c>
      <c r="C211">
        <f>IF(B211="","",Tracker!A14)</f>
        <v/>
      </c>
      <c r="D211">
        <f>IF(B211="","",IF(AND((YEAR(B211)-YEAR('12-Month View'!$C$3))*12+MONTH(B211)-MONTH('12-Month View'!$C$3)&gt;=0,(YEAR(B211)-YEAR('12-Month View'!$C$3))*12+MONTH(B211)-MONTH('12-Month View'!$C$3)&lt;=11),(YEAR(B211)-YEAR('12-Month View'!$C$3))*12+MONTH(B211)-MONTH('12-Month View'!$C$3)+1,""))</f>
        <v/>
      </c>
      <c r="E211">
        <f>IF(D211="","",COUNTIFS($D$2:$D$601,D211,$B$2:$B$601,"&lt;"&amp;B211)+COUNTIFS($D$2:D211,D211,$B$2:B211,B211))</f>
        <v/>
      </c>
      <c r="F211">
        <f>IF(D211="","",D211*1000+E211)</f>
        <v/>
      </c>
    </row>
    <row r="212">
      <c r="A212" t="inlineStr">
        <is>
          <t>Deadline</t>
        </is>
      </c>
      <c r="B212" s="38">
        <f>IF(ISNUMBER(Tracker!F15),Tracker!F15,"")</f>
        <v/>
      </c>
      <c r="C212">
        <f>IF(B212="","",Tracker!A15)</f>
        <v/>
      </c>
      <c r="D212">
        <f>IF(B212="","",IF(AND((YEAR(B212)-YEAR('12-Month View'!$C$3))*12+MONTH(B212)-MONTH('12-Month View'!$C$3)&gt;=0,(YEAR(B212)-YEAR('12-Month View'!$C$3))*12+MONTH(B212)-MONTH('12-Month View'!$C$3)&lt;=11),(YEAR(B212)-YEAR('12-Month View'!$C$3))*12+MONTH(B212)-MONTH('12-Month View'!$C$3)+1,""))</f>
        <v/>
      </c>
      <c r="E212">
        <f>IF(D212="","",COUNTIFS($D$2:$D$601,D212,$B$2:$B$601,"&lt;"&amp;B212)+COUNTIFS($D$2:D212,D212,$B$2:B212,B212))</f>
        <v/>
      </c>
      <c r="F212">
        <f>IF(D212="","",D212*1000+E212)</f>
        <v/>
      </c>
    </row>
    <row r="213">
      <c r="A213" t="inlineStr">
        <is>
          <t>Deadline</t>
        </is>
      </c>
      <c r="B213" s="38">
        <f>IF(ISNUMBER(Tracker!F16),Tracker!F16,"")</f>
        <v/>
      </c>
      <c r="C213">
        <f>IF(B213="","",Tracker!A16)</f>
        <v/>
      </c>
      <c r="D213">
        <f>IF(B213="","",IF(AND((YEAR(B213)-YEAR('12-Month View'!$C$3))*12+MONTH(B213)-MONTH('12-Month View'!$C$3)&gt;=0,(YEAR(B213)-YEAR('12-Month View'!$C$3))*12+MONTH(B213)-MONTH('12-Month View'!$C$3)&lt;=11),(YEAR(B213)-YEAR('12-Month View'!$C$3))*12+MONTH(B213)-MONTH('12-Month View'!$C$3)+1,""))</f>
        <v/>
      </c>
      <c r="E213">
        <f>IF(D213="","",COUNTIFS($D$2:$D$601,D213,$B$2:$B$601,"&lt;"&amp;B213)+COUNTIFS($D$2:D213,D213,$B$2:B213,B213))</f>
        <v/>
      </c>
      <c r="F213">
        <f>IF(D213="","",D213*1000+E213)</f>
        <v/>
      </c>
    </row>
    <row r="214">
      <c r="A214" t="inlineStr">
        <is>
          <t>Deadline</t>
        </is>
      </c>
      <c r="B214" s="38">
        <f>IF(ISNUMBER(Tracker!F17),Tracker!F17,"")</f>
        <v/>
      </c>
      <c r="C214">
        <f>IF(B214="","",Tracker!A17)</f>
        <v/>
      </c>
      <c r="D214">
        <f>IF(B214="","",IF(AND((YEAR(B214)-YEAR('12-Month View'!$C$3))*12+MONTH(B214)-MONTH('12-Month View'!$C$3)&gt;=0,(YEAR(B214)-YEAR('12-Month View'!$C$3))*12+MONTH(B214)-MONTH('12-Month View'!$C$3)&lt;=11),(YEAR(B214)-YEAR('12-Month View'!$C$3))*12+MONTH(B214)-MONTH('12-Month View'!$C$3)+1,""))</f>
        <v/>
      </c>
      <c r="E214">
        <f>IF(D214="","",COUNTIFS($D$2:$D$601,D214,$B$2:$B$601,"&lt;"&amp;B214)+COUNTIFS($D$2:D214,D214,$B$2:B214,B214))</f>
        <v/>
      </c>
      <c r="F214">
        <f>IF(D214="","",D214*1000+E214)</f>
        <v/>
      </c>
    </row>
    <row r="215">
      <c r="A215" t="inlineStr">
        <is>
          <t>Deadline</t>
        </is>
      </c>
      <c r="B215" s="38">
        <f>IF(ISNUMBER(Tracker!F18),Tracker!F18,"")</f>
        <v/>
      </c>
      <c r="C215">
        <f>IF(B215="","",Tracker!A18)</f>
        <v/>
      </c>
      <c r="D215">
        <f>IF(B215="","",IF(AND((YEAR(B215)-YEAR('12-Month View'!$C$3))*12+MONTH(B215)-MONTH('12-Month View'!$C$3)&gt;=0,(YEAR(B215)-YEAR('12-Month View'!$C$3))*12+MONTH(B215)-MONTH('12-Month View'!$C$3)&lt;=11),(YEAR(B215)-YEAR('12-Month View'!$C$3))*12+MONTH(B215)-MONTH('12-Month View'!$C$3)+1,""))</f>
        <v/>
      </c>
      <c r="E215">
        <f>IF(D215="","",COUNTIFS($D$2:$D$601,D215,$B$2:$B$601,"&lt;"&amp;B215)+COUNTIFS($D$2:D215,D215,$B$2:B215,B215))</f>
        <v/>
      </c>
      <c r="F215">
        <f>IF(D215="","",D215*1000+E215)</f>
        <v/>
      </c>
    </row>
    <row r="216">
      <c r="A216" t="inlineStr">
        <is>
          <t>Deadline</t>
        </is>
      </c>
      <c r="B216" s="38">
        <f>IF(ISNUMBER(Tracker!F19),Tracker!F19,"")</f>
        <v/>
      </c>
      <c r="C216">
        <f>IF(B216="","",Tracker!A19)</f>
        <v/>
      </c>
      <c r="D216">
        <f>IF(B216="","",IF(AND((YEAR(B216)-YEAR('12-Month View'!$C$3))*12+MONTH(B216)-MONTH('12-Month View'!$C$3)&gt;=0,(YEAR(B216)-YEAR('12-Month View'!$C$3))*12+MONTH(B216)-MONTH('12-Month View'!$C$3)&lt;=11),(YEAR(B216)-YEAR('12-Month View'!$C$3))*12+MONTH(B216)-MONTH('12-Month View'!$C$3)+1,""))</f>
        <v/>
      </c>
      <c r="E216">
        <f>IF(D216="","",COUNTIFS($D$2:$D$601,D216,$B$2:$B$601,"&lt;"&amp;B216)+COUNTIFS($D$2:D216,D216,$B$2:B216,B216))</f>
        <v/>
      </c>
      <c r="F216">
        <f>IF(D216="","",D216*1000+E216)</f>
        <v/>
      </c>
    </row>
    <row r="217">
      <c r="A217" t="inlineStr">
        <is>
          <t>Deadline</t>
        </is>
      </c>
      <c r="B217" s="38">
        <f>IF(ISNUMBER(Tracker!F20),Tracker!F20,"")</f>
        <v/>
      </c>
      <c r="C217">
        <f>IF(B217="","",Tracker!A20)</f>
        <v/>
      </c>
      <c r="D217">
        <f>IF(B217="","",IF(AND((YEAR(B217)-YEAR('12-Month View'!$C$3))*12+MONTH(B217)-MONTH('12-Month View'!$C$3)&gt;=0,(YEAR(B217)-YEAR('12-Month View'!$C$3))*12+MONTH(B217)-MONTH('12-Month View'!$C$3)&lt;=11),(YEAR(B217)-YEAR('12-Month View'!$C$3))*12+MONTH(B217)-MONTH('12-Month View'!$C$3)+1,""))</f>
        <v/>
      </c>
      <c r="E217">
        <f>IF(D217="","",COUNTIFS($D$2:$D$601,D217,$B$2:$B$601,"&lt;"&amp;B217)+COUNTIFS($D$2:D217,D217,$B$2:B217,B217))</f>
        <v/>
      </c>
      <c r="F217">
        <f>IF(D217="","",D217*1000+E217)</f>
        <v/>
      </c>
    </row>
    <row r="218">
      <c r="A218" t="inlineStr">
        <is>
          <t>Deadline</t>
        </is>
      </c>
      <c r="B218" s="38">
        <f>IF(ISNUMBER(Tracker!F21),Tracker!F21,"")</f>
        <v/>
      </c>
      <c r="C218">
        <f>IF(B218="","",Tracker!A21)</f>
        <v/>
      </c>
      <c r="D218">
        <f>IF(B218="","",IF(AND((YEAR(B218)-YEAR('12-Month View'!$C$3))*12+MONTH(B218)-MONTH('12-Month View'!$C$3)&gt;=0,(YEAR(B218)-YEAR('12-Month View'!$C$3))*12+MONTH(B218)-MONTH('12-Month View'!$C$3)&lt;=11),(YEAR(B218)-YEAR('12-Month View'!$C$3))*12+MONTH(B218)-MONTH('12-Month View'!$C$3)+1,""))</f>
        <v/>
      </c>
      <c r="E218">
        <f>IF(D218="","",COUNTIFS($D$2:$D$601,D218,$B$2:$B$601,"&lt;"&amp;B218)+COUNTIFS($D$2:D218,D218,$B$2:B218,B218))</f>
        <v/>
      </c>
      <c r="F218">
        <f>IF(D218="","",D218*1000+E218)</f>
        <v/>
      </c>
    </row>
    <row r="219">
      <c r="A219" t="inlineStr">
        <is>
          <t>Deadline</t>
        </is>
      </c>
      <c r="B219" s="38">
        <f>IF(ISNUMBER(Tracker!F22),Tracker!F22,"")</f>
        <v/>
      </c>
      <c r="C219">
        <f>IF(B219="","",Tracker!A22)</f>
        <v/>
      </c>
      <c r="D219">
        <f>IF(B219="","",IF(AND((YEAR(B219)-YEAR('12-Month View'!$C$3))*12+MONTH(B219)-MONTH('12-Month View'!$C$3)&gt;=0,(YEAR(B219)-YEAR('12-Month View'!$C$3))*12+MONTH(B219)-MONTH('12-Month View'!$C$3)&lt;=11),(YEAR(B219)-YEAR('12-Month View'!$C$3))*12+MONTH(B219)-MONTH('12-Month View'!$C$3)+1,""))</f>
        <v/>
      </c>
      <c r="E219">
        <f>IF(D219="","",COUNTIFS($D$2:$D$601,D219,$B$2:$B$601,"&lt;"&amp;B219)+COUNTIFS($D$2:D219,D219,$B$2:B219,B219))</f>
        <v/>
      </c>
      <c r="F219">
        <f>IF(D219="","",D219*1000+E219)</f>
        <v/>
      </c>
    </row>
    <row r="220">
      <c r="A220" t="inlineStr">
        <is>
          <t>Deadline</t>
        </is>
      </c>
      <c r="B220" s="38">
        <f>IF(ISNUMBER(Tracker!F23),Tracker!F23,"")</f>
        <v/>
      </c>
      <c r="C220">
        <f>IF(B220="","",Tracker!A23)</f>
        <v/>
      </c>
      <c r="D220">
        <f>IF(B220="","",IF(AND((YEAR(B220)-YEAR('12-Month View'!$C$3))*12+MONTH(B220)-MONTH('12-Month View'!$C$3)&gt;=0,(YEAR(B220)-YEAR('12-Month View'!$C$3))*12+MONTH(B220)-MONTH('12-Month View'!$C$3)&lt;=11),(YEAR(B220)-YEAR('12-Month View'!$C$3))*12+MONTH(B220)-MONTH('12-Month View'!$C$3)+1,""))</f>
        <v/>
      </c>
      <c r="E220">
        <f>IF(D220="","",COUNTIFS($D$2:$D$601,D220,$B$2:$B$601,"&lt;"&amp;B220)+COUNTIFS($D$2:D220,D220,$B$2:B220,B220))</f>
        <v/>
      </c>
      <c r="F220">
        <f>IF(D220="","",D220*1000+E220)</f>
        <v/>
      </c>
    </row>
    <row r="221">
      <c r="A221" t="inlineStr">
        <is>
          <t>Deadline</t>
        </is>
      </c>
      <c r="B221" s="38">
        <f>IF(ISNUMBER(Tracker!F24),Tracker!F24,"")</f>
        <v/>
      </c>
      <c r="C221">
        <f>IF(B221="","",Tracker!A24)</f>
        <v/>
      </c>
      <c r="D221">
        <f>IF(B221="","",IF(AND((YEAR(B221)-YEAR('12-Month View'!$C$3))*12+MONTH(B221)-MONTH('12-Month View'!$C$3)&gt;=0,(YEAR(B221)-YEAR('12-Month View'!$C$3))*12+MONTH(B221)-MONTH('12-Month View'!$C$3)&lt;=11),(YEAR(B221)-YEAR('12-Month View'!$C$3))*12+MONTH(B221)-MONTH('12-Month View'!$C$3)+1,""))</f>
        <v/>
      </c>
      <c r="E221">
        <f>IF(D221="","",COUNTIFS($D$2:$D$601,D221,$B$2:$B$601,"&lt;"&amp;B221)+COUNTIFS($D$2:D221,D221,$B$2:B221,B221))</f>
        <v/>
      </c>
      <c r="F221">
        <f>IF(D221="","",D221*1000+E221)</f>
        <v/>
      </c>
    </row>
    <row r="222">
      <c r="A222" t="inlineStr">
        <is>
          <t>Deadline</t>
        </is>
      </c>
      <c r="B222" s="38">
        <f>IF(ISNUMBER(Tracker!F25),Tracker!F25,"")</f>
        <v/>
      </c>
      <c r="C222">
        <f>IF(B222="","",Tracker!A25)</f>
        <v/>
      </c>
      <c r="D222">
        <f>IF(B222="","",IF(AND((YEAR(B222)-YEAR('12-Month View'!$C$3))*12+MONTH(B222)-MONTH('12-Month View'!$C$3)&gt;=0,(YEAR(B222)-YEAR('12-Month View'!$C$3))*12+MONTH(B222)-MONTH('12-Month View'!$C$3)&lt;=11),(YEAR(B222)-YEAR('12-Month View'!$C$3))*12+MONTH(B222)-MONTH('12-Month View'!$C$3)+1,""))</f>
        <v/>
      </c>
      <c r="E222">
        <f>IF(D222="","",COUNTIFS($D$2:$D$601,D222,$B$2:$B$601,"&lt;"&amp;B222)+COUNTIFS($D$2:D222,D222,$B$2:B222,B222))</f>
        <v/>
      </c>
      <c r="F222">
        <f>IF(D222="","",D222*1000+E222)</f>
        <v/>
      </c>
    </row>
    <row r="223">
      <c r="A223" t="inlineStr">
        <is>
          <t>Deadline</t>
        </is>
      </c>
      <c r="B223" s="38">
        <f>IF(ISNUMBER(Tracker!F26),Tracker!F26,"")</f>
        <v/>
      </c>
      <c r="C223">
        <f>IF(B223="","",Tracker!A26)</f>
        <v/>
      </c>
      <c r="D223">
        <f>IF(B223="","",IF(AND((YEAR(B223)-YEAR('12-Month View'!$C$3))*12+MONTH(B223)-MONTH('12-Month View'!$C$3)&gt;=0,(YEAR(B223)-YEAR('12-Month View'!$C$3))*12+MONTH(B223)-MONTH('12-Month View'!$C$3)&lt;=11),(YEAR(B223)-YEAR('12-Month View'!$C$3))*12+MONTH(B223)-MONTH('12-Month View'!$C$3)+1,""))</f>
        <v/>
      </c>
      <c r="E223">
        <f>IF(D223="","",COUNTIFS($D$2:$D$601,D223,$B$2:$B$601,"&lt;"&amp;B223)+COUNTIFS($D$2:D223,D223,$B$2:B223,B223))</f>
        <v/>
      </c>
      <c r="F223">
        <f>IF(D223="","",D223*1000+E223)</f>
        <v/>
      </c>
    </row>
    <row r="224">
      <c r="A224" t="inlineStr">
        <is>
          <t>Deadline</t>
        </is>
      </c>
      <c r="B224" s="38">
        <f>IF(ISNUMBER(Tracker!F27),Tracker!F27,"")</f>
        <v/>
      </c>
      <c r="C224">
        <f>IF(B224="","",Tracker!A27)</f>
        <v/>
      </c>
      <c r="D224">
        <f>IF(B224="","",IF(AND((YEAR(B224)-YEAR('12-Month View'!$C$3))*12+MONTH(B224)-MONTH('12-Month View'!$C$3)&gt;=0,(YEAR(B224)-YEAR('12-Month View'!$C$3))*12+MONTH(B224)-MONTH('12-Month View'!$C$3)&lt;=11),(YEAR(B224)-YEAR('12-Month View'!$C$3))*12+MONTH(B224)-MONTH('12-Month View'!$C$3)+1,""))</f>
        <v/>
      </c>
      <c r="E224">
        <f>IF(D224="","",COUNTIFS($D$2:$D$601,D224,$B$2:$B$601,"&lt;"&amp;B224)+COUNTIFS($D$2:D224,D224,$B$2:B224,B224))</f>
        <v/>
      </c>
      <c r="F224">
        <f>IF(D224="","",D224*1000+E224)</f>
        <v/>
      </c>
    </row>
    <row r="225">
      <c r="A225" t="inlineStr">
        <is>
          <t>Deadline</t>
        </is>
      </c>
      <c r="B225" s="38">
        <f>IF(ISNUMBER(Tracker!F28),Tracker!F28,"")</f>
        <v/>
      </c>
      <c r="C225">
        <f>IF(B225="","",Tracker!A28)</f>
        <v/>
      </c>
      <c r="D225">
        <f>IF(B225="","",IF(AND((YEAR(B225)-YEAR('12-Month View'!$C$3))*12+MONTH(B225)-MONTH('12-Month View'!$C$3)&gt;=0,(YEAR(B225)-YEAR('12-Month View'!$C$3))*12+MONTH(B225)-MONTH('12-Month View'!$C$3)&lt;=11),(YEAR(B225)-YEAR('12-Month View'!$C$3))*12+MONTH(B225)-MONTH('12-Month View'!$C$3)+1,""))</f>
        <v/>
      </c>
      <c r="E225">
        <f>IF(D225="","",COUNTIFS($D$2:$D$601,D225,$B$2:$B$601,"&lt;"&amp;B225)+COUNTIFS($D$2:D225,D225,$B$2:B225,B225))</f>
        <v/>
      </c>
      <c r="F225">
        <f>IF(D225="","",D225*1000+E225)</f>
        <v/>
      </c>
    </row>
    <row r="226">
      <c r="A226" t="inlineStr">
        <is>
          <t>Deadline</t>
        </is>
      </c>
      <c r="B226" s="38">
        <f>IF(ISNUMBER(Tracker!F29),Tracker!F29,"")</f>
        <v/>
      </c>
      <c r="C226">
        <f>IF(B226="","",Tracker!A29)</f>
        <v/>
      </c>
      <c r="D226">
        <f>IF(B226="","",IF(AND((YEAR(B226)-YEAR('12-Month View'!$C$3))*12+MONTH(B226)-MONTH('12-Month View'!$C$3)&gt;=0,(YEAR(B226)-YEAR('12-Month View'!$C$3))*12+MONTH(B226)-MONTH('12-Month View'!$C$3)&lt;=11),(YEAR(B226)-YEAR('12-Month View'!$C$3))*12+MONTH(B226)-MONTH('12-Month View'!$C$3)+1,""))</f>
        <v/>
      </c>
      <c r="E226">
        <f>IF(D226="","",COUNTIFS($D$2:$D$601,D226,$B$2:$B$601,"&lt;"&amp;B226)+COUNTIFS($D$2:D226,D226,$B$2:B226,B226))</f>
        <v/>
      </c>
      <c r="F226">
        <f>IF(D226="","",D226*1000+E226)</f>
        <v/>
      </c>
    </row>
    <row r="227">
      <c r="A227" t="inlineStr">
        <is>
          <t>Deadline</t>
        </is>
      </c>
      <c r="B227" s="38">
        <f>IF(ISNUMBER(Tracker!F30),Tracker!F30,"")</f>
        <v/>
      </c>
      <c r="C227">
        <f>IF(B227="","",Tracker!A30)</f>
        <v/>
      </c>
      <c r="D227">
        <f>IF(B227="","",IF(AND((YEAR(B227)-YEAR('12-Month View'!$C$3))*12+MONTH(B227)-MONTH('12-Month View'!$C$3)&gt;=0,(YEAR(B227)-YEAR('12-Month View'!$C$3))*12+MONTH(B227)-MONTH('12-Month View'!$C$3)&lt;=11),(YEAR(B227)-YEAR('12-Month View'!$C$3))*12+MONTH(B227)-MONTH('12-Month View'!$C$3)+1,""))</f>
        <v/>
      </c>
      <c r="E227">
        <f>IF(D227="","",COUNTIFS($D$2:$D$601,D227,$B$2:$B$601,"&lt;"&amp;B227)+COUNTIFS($D$2:D227,D227,$B$2:B227,B227))</f>
        <v/>
      </c>
      <c r="F227">
        <f>IF(D227="","",D227*1000+E227)</f>
        <v/>
      </c>
    </row>
    <row r="228">
      <c r="A228" t="inlineStr">
        <is>
          <t>Deadline</t>
        </is>
      </c>
      <c r="B228" s="38">
        <f>IF(ISNUMBER(Tracker!F31),Tracker!F31,"")</f>
        <v/>
      </c>
      <c r="C228">
        <f>IF(B228="","",Tracker!A31)</f>
        <v/>
      </c>
      <c r="D228">
        <f>IF(B228="","",IF(AND((YEAR(B228)-YEAR('12-Month View'!$C$3))*12+MONTH(B228)-MONTH('12-Month View'!$C$3)&gt;=0,(YEAR(B228)-YEAR('12-Month View'!$C$3))*12+MONTH(B228)-MONTH('12-Month View'!$C$3)&lt;=11),(YEAR(B228)-YEAR('12-Month View'!$C$3))*12+MONTH(B228)-MONTH('12-Month View'!$C$3)+1,""))</f>
        <v/>
      </c>
      <c r="E228">
        <f>IF(D228="","",COUNTIFS($D$2:$D$601,D228,$B$2:$B$601,"&lt;"&amp;B228)+COUNTIFS($D$2:D228,D228,$B$2:B228,B228))</f>
        <v/>
      </c>
      <c r="F228">
        <f>IF(D228="","",D228*1000+E228)</f>
        <v/>
      </c>
    </row>
    <row r="229">
      <c r="A229" t="inlineStr">
        <is>
          <t>Deadline</t>
        </is>
      </c>
      <c r="B229" s="38">
        <f>IF(ISNUMBER(Tracker!F32),Tracker!F32,"")</f>
        <v/>
      </c>
      <c r="C229">
        <f>IF(B229="","",Tracker!A32)</f>
        <v/>
      </c>
      <c r="D229">
        <f>IF(B229="","",IF(AND((YEAR(B229)-YEAR('12-Month View'!$C$3))*12+MONTH(B229)-MONTH('12-Month View'!$C$3)&gt;=0,(YEAR(B229)-YEAR('12-Month View'!$C$3))*12+MONTH(B229)-MONTH('12-Month View'!$C$3)&lt;=11),(YEAR(B229)-YEAR('12-Month View'!$C$3))*12+MONTH(B229)-MONTH('12-Month View'!$C$3)+1,""))</f>
        <v/>
      </c>
      <c r="E229">
        <f>IF(D229="","",COUNTIFS($D$2:$D$601,D229,$B$2:$B$601,"&lt;"&amp;B229)+COUNTIFS($D$2:D229,D229,$B$2:B229,B229))</f>
        <v/>
      </c>
      <c r="F229">
        <f>IF(D229="","",D229*1000+E229)</f>
        <v/>
      </c>
    </row>
    <row r="230">
      <c r="A230" t="inlineStr">
        <is>
          <t>Deadline</t>
        </is>
      </c>
      <c r="B230" s="38">
        <f>IF(ISNUMBER(Tracker!F33),Tracker!F33,"")</f>
        <v/>
      </c>
      <c r="C230">
        <f>IF(B230="","",Tracker!A33)</f>
        <v/>
      </c>
      <c r="D230">
        <f>IF(B230="","",IF(AND((YEAR(B230)-YEAR('12-Month View'!$C$3))*12+MONTH(B230)-MONTH('12-Month View'!$C$3)&gt;=0,(YEAR(B230)-YEAR('12-Month View'!$C$3))*12+MONTH(B230)-MONTH('12-Month View'!$C$3)&lt;=11),(YEAR(B230)-YEAR('12-Month View'!$C$3))*12+MONTH(B230)-MONTH('12-Month View'!$C$3)+1,""))</f>
        <v/>
      </c>
      <c r="E230">
        <f>IF(D230="","",COUNTIFS($D$2:$D$601,D230,$B$2:$B$601,"&lt;"&amp;B230)+COUNTIFS($D$2:D230,D230,$B$2:B230,B230))</f>
        <v/>
      </c>
      <c r="F230">
        <f>IF(D230="","",D230*1000+E230)</f>
        <v/>
      </c>
    </row>
    <row r="231">
      <c r="A231" t="inlineStr">
        <is>
          <t>Deadline</t>
        </is>
      </c>
      <c r="B231" s="38">
        <f>IF(ISNUMBER(Tracker!F34),Tracker!F34,"")</f>
        <v/>
      </c>
      <c r="C231">
        <f>IF(B231="","",Tracker!A34)</f>
        <v/>
      </c>
      <c r="D231">
        <f>IF(B231="","",IF(AND((YEAR(B231)-YEAR('12-Month View'!$C$3))*12+MONTH(B231)-MONTH('12-Month View'!$C$3)&gt;=0,(YEAR(B231)-YEAR('12-Month View'!$C$3))*12+MONTH(B231)-MONTH('12-Month View'!$C$3)&lt;=11),(YEAR(B231)-YEAR('12-Month View'!$C$3))*12+MONTH(B231)-MONTH('12-Month View'!$C$3)+1,""))</f>
        <v/>
      </c>
      <c r="E231">
        <f>IF(D231="","",COUNTIFS($D$2:$D$601,D231,$B$2:$B$601,"&lt;"&amp;B231)+COUNTIFS($D$2:D231,D231,$B$2:B231,B231))</f>
        <v/>
      </c>
      <c r="F231">
        <f>IF(D231="","",D231*1000+E231)</f>
        <v/>
      </c>
    </row>
    <row r="232">
      <c r="A232" t="inlineStr">
        <is>
          <t>Deadline</t>
        </is>
      </c>
      <c r="B232" s="38">
        <f>IF(ISNUMBER(Tracker!F35),Tracker!F35,"")</f>
        <v/>
      </c>
      <c r="C232">
        <f>IF(B232="","",Tracker!A35)</f>
        <v/>
      </c>
      <c r="D232">
        <f>IF(B232="","",IF(AND((YEAR(B232)-YEAR('12-Month View'!$C$3))*12+MONTH(B232)-MONTH('12-Month View'!$C$3)&gt;=0,(YEAR(B232)-YEAR('12-Month View'!$C$3))*12+MONTH(B232)-MONTH('12-Month View'!$C$3)&lt;=11),(YEAR(B232)-YEAR('12-Month View'!$C$3))*12+MONTH(B232)-MONTH('12-Month View'!$C$3)+1,""))</f>
        <v/>
      </c>
      <c r="E232">
        <f>IF(D232="","",COUNTIFS($D$2:$D$601,D232,$B$2:$B$601,"&lt;"&amp;B232)+COUNTIFS($D$2:D232,D232,$B$2:B232,B232))</f>
        <v/>
      </c>
      <c r="F232">
        <f>IF(D232="","",D232*1000+E232)</f>
        <v/>
      </c>
    </row>
    <row r="233">
      <c r="A233" t="inlineStr">
        <is>
          <t>Deadline</t>
        </is>
      </c>
      <c r="B233" s="38">
        <f>IF(ISNUMBER(Tracker!F36),Tracker!F36,"")</f>
        <v/>
      </c>
      <c r="C233">
        <f>IF(B233="","",Tracker!A36)</f>
        <v/>
      </c>
      <c r="D233">
        <f>IF(B233="","",IF(AND((YEAR(B233)-YEAR('12-Month View'!$C$3))*12+MONTH(B233)-MONTH('12-Month View'!$C$3)&gt;=0,(YEAR(B233)-YEAR('12-Month View'!$C$3))*12+MONTH(B233)-MONTH('12-Month View'!$C$3)&lt;=11),(YEAR(B233)-YEAR('12-Month View'!$C$3))*12+MONTH(B233)-MONTH('12-Month View'!$C$3)+1,""))</f>
        <v/>
      </c>
      <c r="E233">
        <f>IF(D233="","",COUNTIFS($D$2:$D$601,D233,$B$2:$B$601,"&lt;"&amp;B233)+COUNTIFS($D$2:D233,D233,$B$2:B233,B233))</f>
        <v/>
      </c>
      <c r="F233">
        <f>IF(D233="","",D233*1000+E233)</f>
        <v/>
      </c>
    </row>
    <row r="234">
      <c r="A234" t="inlineStr">
        <is>
          <t>Deadline</t>
        </is>
      </c>
      <c r="B234" s="38">
        <f>IF(ISNUMBER(Tracker!F37),Tracker!F37,"")</f>
        <v/>
      </c>
      <c r="C234">
        <f>IF(B234="","",Tracker!A37)</f>
        <v/>
      </c>
      <c r="D234">
        <f>IF(B234="","",IF(AND((YEAR(B234)-YEAR('12-Month View'!$C$3))*12+MONTH(B234)-MONTH('12-Month View'!$C$3)&gt;=0,(YEAR(B234)-YEAR('12-Month View'!$C$3))*12+MONTH(B234)-MONTH('12-Month View'!$C$3)&lt;=11),(YEAR(B234)-YEAR('12-Month View'!$C$3))*12+MONTH(B234)-MONTH('12-Month View'!$C$3)+1,""))</f>
        <v/>
      </c>
      <c r="E234">
        <f>IF(D234="","",COUNTIFS($D$2:$D$601,D234,$B$2:$B$601,"&lt;"&amp;B234)+COUNTIFS($D$2:D234,D234,$B$2:B234,B234))</f>
        <v/>
      </c>
      <c r="F234">
        <f>IF(D234="","",D234*1000+E234)</f>
        <v/>
      </c>
    </row>
    <row r="235">
      <c r="A235" t="inlineStr">
        <is>
          <t>Deadline</t>
        </is>
      </c>
      <c r="B235" s="38">
        <f>IF(ISNUMBER(Tracker!F38),Tracker!F38,"")</f>
        <v/>
      </c>
      <c r="C235">
        <f>IF(B235="","",Tracker!A38)</f>
        <v/>
      </c>
      <c r="D235">
        <f>IF(B235="","",IF(AND((YEAR(B235)-YEAR('12-Month View'!$C$3))*12+MONTH(B235)-MONTH('12-Month View'!$C$3)&gt;=0,(YEAR(B235)-YEAR('12-Month View'!$C$3))*12+MONTH(B235)-MONTH('12-Month View'!$C$3)&lt;=11),(YEAR(B235)-YEAR('12-Month View'!$C$3))*12+MONTH(B235)-MONTH('12-Month View'!$C$3)+1,""))</f>
        <v/>
      </c>
      <c r="E235">
        <f>IF(D235="","",COUNTIFS($D$2:$D$601,D235,$B$2:$B$601,"&lt;"&amp;B235)+COUNTIFS($D$2:D235,D235,$B$2:B235,B235))</f>
        <v/>
      </c>
      <c r="F235">
        <f>IF(D235="","",D235*1000+E235)</f>
        <v/>
      </c>
    </row>
    <row r="236">
      <c r="A236" t="inlineStr">
        <is>
          <t>Deadline</t>
        </is>
      </c>
      <c r="B236" s="38">
        <f>IF(ISNUMBER(Tracker!F39),Tracker!F39,"")</f>
        <v/>
      </c>
      <c r="C236">
        <f>IF(B236="","",Tracker!A39)</f>
        <v/>
      </c>
      <c r="D236">
        <f>IF(B236="","",IF(AND((YEAR(B236)-YEAR('12-Month View'!$C$3))*12+MONTH(B236)-MONTH('12-Month View'!$C$3)&gt;=0,(YEAR(B236)-YEAR('12-Month View'!$C$3))*12+MONTH(B236)-MONTH('12-Month View'!$C$3)&lt;=11),(YEAR(B236)-YEAR('12-Month View'!$C$3))*12+MONTH(B236)-MONTH('12-Month View'!$C$3)+1,""))</f>
        <v/>
      </c>
      <c r="E236">
        <f>IF(D236="","",COUNTIFS($D$2:$D$601,D236,$B$2:$B$601,"&lt;"&amp;B236)+COUNTIFS($D$2:D236,D236,$B$2:B236,B236))</f>
        <v/>
      </c>
      <c r="F236">
        <f>IF(D236="","",D236*1000+E236)</f>
        <v/>
      </c>
    </row>
    <row r="237">
      <c r="A237" t="inlineStr">
        <is>
          <t>Deadline</t>
        </is>
      </c>
      <c r="B237" s="38">
        <f>IF(ISNUMBER(Tracker!F40),Tracker!F40,"")</f>
        <v/>
      </c>
      <c r="C237">
        <f>IF(B237="","",Tracker!A40)</f>
        <v/>
      </c>
      <c r="D237">
        <f>IF(B237="","",IF(AND((YEAR(B237)-YEAR('12-Month View'!$C$3))*12+MONTH(B237)-MONTH('12-Month View'!$C$3)&gt;=0,(YEAR(B237)-YEAR('12-Month View'!$C$3))*12+MONTH(B237)-MONTH('12-Month View'!$C$3)&lt;=11),(YEAR(B237)-YEAR('12-Month View'!$C$3))*12+MONTH(B237)-MONTH('12-Month View'!$C$3)+1,""))</f>
        <v/>
      </c>
      <c r="E237">
        <f>IF(D237="","",COUNTIFS($D$2:$D$601,D237,$B$2:$B$601,"&lt;"&amp;B237)+COUNTIFS($D$2:D237,D237,$B$2:B237,B237))</f>
        <v/>
      </c>
      <c r="F237">
        <f>IF(D237="","",D237*1000+E237)</f>
        <v/>
      </c>
    </row>
    <row r="238">
      <c r="A238" t="inlineStr">
        <is>
          <t>Deadline</t>
        </is>
      </c>
      <c r="B238" s="38">
        <f>IF(ISNUMBER(Tracker!F41),Tracker!F41,"")</f>
        <v/>
      </c>
      <c r="C238">
        <f>IF(B238="","",Tracker!A41)</f>
        <v/>
      </c>
      <c r="D238">
        <f>IF(B238="","",IF(AND((YEAR(B238)-YEAR('12-Month View'!$C$3))*12+MONTH(B238)-MONTH('12-Month View'!$C$3)&gt;=0,(YEAR(B238)-YEAR('12-Month View'!$C$3))*12+MONTH(B238)-MONTH('12-Month View'!$C$3)&lt;=11),(YEAR(B238)-YEAR('12-Month View'!$C$3))*12+MONTH(B238)-MONTH('12-Month View'!$C$3)+1,""))</f>
        <v/>
      </c>
      <c r="E238">
        <f>IF(D238="","",COUNTIFS($D$2:$D$601,D238,$B$2:$B$601,"&lt;"&amp;B238)+COUNTIFS($D$2:D238,D238,$B$2:B238,B238))</f>
        <v/>
      </c>
      <c r="F238">
        <f>IF(D238="","",D238*1000+E238)</f>
        <v/>
      </c>
    </row>
    <row r="239">
      <c r="A239" t="inlineStr">
        <is>
          <t>Deadline</t>
        </is>
      </c>
      <c r="B239" s="38">
        <f>IF(ISNUMBER(Tracker!F42),Tracker!F42,"")</f>
        <v/>
      </c>
      <c r="C239">
        <f>IF(B239="","",Tracker!A42)</f>
        <v/>
      </c>
      <c r="D239">
        <f>IF(B239="","",IF(AND((YEAR(B239)-YEAR('12-Month View'!$C$3))*12+MONTH(B239)-MONTH('12-Month View'!$C$3)&gt;=0,(YEAR(B239)-YEAR('12-Month View'!$C$3))*12+MONTH(B239)-MONTH('12-Month View'!$C$3)&lt;=11),(YEAR(B239)-YEAR('12-Month View'!$C$3))*12+MONTH(B239)-MONTH('12-Month View'!$C$3)+1,""))</f>
        <v/>
      </c>
      <c r="E239">
        <f>IF(D239="","",COUNTIFS($D$2:$D$601,D239,$B$2:$B$601,"&lt;"&amp;B239)+COUNTIFS($D$2:D239,D239,$B$2:B239,B239))</f>
        <v/>
      </c>
      <c r="F239">
        <f>IF(D239="","",D239*1000+E239)</f>
        <v/>
      </c>
    </row>
    <row r="240">
      <c r="A240" t="inlineStr">
        <is>
          <t>Deadline</t>
        </is>
      </c>
      <c r="B240" s="38">
        <f>IF(ISNUMBER(Tracker!F43),Tracker!F43,"")</f>
        <v/>
      </c>
      <c r="C240">
        <f>IF(B240="","",Tracker!A43)</f>
        <v/>
      </c>
      <c r="D240">
        <f>IF(B240="","",IF(AND((YEAR(B240)-YEAR('12-Month View'!$C$3))*12+MONTH(B240)-MONTH('12-Month View'!$C$3)&gt;=0,(YEAR(B240)-YEAR('12-Month View'!$C$3))*12+MONTH(B240)-MONTH('12-Month View'!$C$3)&lt;=11),(YEAR(B240)-YEAR('12-Month View'!$C$3))*12+MONTH(B240)-MONTH('12-Month View'!$C$3)+1,""))</f>
        <v/>
      </c>
      <c r="E240">
        <f>IF(D240="","",COUNTIFS($D$2:$D$601,D240,$B$2:$B$601,"&lt;"&amp;B240)+COUNTIFS($D$2:D240,D240,$B$2:B240,B240))</f>
        <v/>
      </c>
      <c r="F240">
        <f>IF(D240="","",D240*1000+E240)</f>
        <v/>
      </c>
    </row>
    <row r="241">
      <c r="A241" t="inlineStr">
        <is>
          <t>Deadline</t>
        </is>
      </c>
      <c r="B241" s="38">
        <f>IF(ISNUMBER(Tracker!F44),Tracker!F44,"")</f>
        <v/>
      </c>
      <c r="C241">
        <f>IF(B241="","",Tracker!A44)</f>
        <v/>
      </c>
      <c r="D241">
        <f>IF(B241="","",IF(AND((YEAR(B241)-YEAR('12-Month View'!$C$3))*12+MONTH(B241)-MONTH('12-Month View'!$C$3)&gt;=0,(YEAR(B241)-YEAR('12-Month View'!$C$3))*12+MONTH(B241)-MONTH('12-Month View'!$C$3)&lt;=11),(YEAR(B241)-YEAR('12-Month View'!$C$3))*12+MONTH(B241)-MONTH('12-Month View'!$C$3)+1,""))</f>
        <v/>
      </c>
      <c r="E241">
        <f>IF(D241="","",COUNTIFS($D$2:$D$601,D241,$B$2:$B$601,"&lt;"&amp;B241)+COUNTIFS($D$2:D241,D241,$B$2:B241,B241))</f>
        <v/>
      </c>
      <c r="F241">
        <f>IF(D241="","",D241*1000+E241)</f>
        <v/>
      </c>
    </row>
    <row r="242">
      <c r="A242" t="inlineStr">
        <is>
          <t>Deadline</t>
        </is>
      </c>
      <c r="B242" s="38">
        <f>IF(ISNUMBER(Tracker!F45),Tracker!F45,"")</f>
        <v/>
      </c>
      <c r="C242">
        <f>IF(B242="","",Tracker!A45)</f>
        <v/>
      </c>
      <c r="D242">
        <f>IF(B242="","",IF(AND((YEAR(B242)-YEAR('12-Month View'!$C$3))*12+MONTH(B242)-MONTH('12-Month View'!$C$3)&gt;=0,(YEAR(B242)-YEAR('12-Month View'!$C$3))*12+MONTH(B242)-MONTH('12-Month View'!$C$3)&lt;=11),(YEAR(B242)-YEAR('12-Month View'!$C$3))*12+MONTH(B242)-MONTH('12-Month View'!$C$3)+1,""))</f>
        <v/>
      </c>
      <c r="E242">
        <f>IF(D242="","",COUNTIFS($D$2:$D$601,D242,$B$2:$B$601,"&lt;"&amp;B242)+COUNTIFS($D$2:D242,D242,$B$2:B242,B242))</f>
        <v/>
      </c>
      <c r="F242">
        <f>IF(D242="","",D242*1000+E242)</f>
        <v/>
      </c>
    </row>
    <row r="243">
      <c r="A243" t="inlineStr">
        <is>
          <t>Deadline</t>
        </is>
      </c>
      <c r="B243" s="38">
        <f>IF(ISNUMBER(Tracker!F46),Tracker!F46,"")</f>
        <v/>
      </c>
      <c r="C243">
        <f>IF(B243="","",Tracker!A46)</f>
        <v/>
      </c>
      <c r="D243">
        <f>IF(B243="","",IF(AND((YEAR(B243)-YEAR('12-Month View'!$C$3))*12+MONTH(B243)-MONTH('12-Month View'!$C$3)&gt;=0,(YEAR(B243)-YEAR('12-Month View'!$C$3))*12+MONTH(B243)-MONTH('12-Month View'!$C$3)&lt;=11),(YEAR(B243)-YEAR('12-Month View'!$C$3))*12+MONTH(B243)-MONTH('12-Month View'!$C$3)+1,""))</f>
        <v/>
      </c>
      <c r="E243">
        <f>IF(D243="","",COUNTIFS($D$2:$D$601,D243,$B$2:$B$601,"&lt;"&amp;B243)+COUNTIFS($D$2:D243,D243,$B$2:B243,B243))</f>
        <v/>
      </c>
      <c r="F243">
        <f>IF(D243="","",D243*1000+E243)</f>
        <v/>
      </c>
    </row>
    <row r="244">
      <c r="A244" t="inlineStr">
        <is>
          <t>Deadline</t>
        </is>
      </c>
      <c r="B244" s="38">
        <f>IF(ISNUMBER(Tracker!F47),Tracker!F47,"")</f>
        <v/>
      </c>
      <c r="C244">
        <f>IF(B244="","",Tracker!A47)</f>
        <v/>
      </c>
      <c r="D244">
        <f>IF(B244="","",IF(AND((YEAR(B244)-YEAR('12-Month View'!$C$3))*12+MONTH(B244)-MONTH('12-Month View'!$C$3)&gt;=0,(YEAR(B244)-YEAR('12-Month View'!$C$3))*12+MONTH(B244)-MONTH('12-Month View'!$C$3)&lt;=11),(YEAR(B244)-YEAR('12-Month View'!$C$3))*12+MONTH(B244)-MONTH('12-Month View'!$C$3)+1,""))</f>
        <v/>
      </c>
      <c r="E244">
        <f>IF(D244="","",COUNTIFS($D$2:$D$601,D244,$B$2:$B$601,"&lt;"&amp;B244)+COUNTIFS($D$2:D244,D244,$B$2:B244,B244))</f>
        <v/>
      </c>
      <c r="F244">
        <f>IF(D244="","",D244*1000+E244)</f>
        <v/>
      </c>
    </row>
    <row r="245">
      <c r="A245" t="inlineStr">
        <is>
          <t>Deadline</t>
        </is>
      </c>
      <c r="B245" s="38">
        <f>IF(ISNUMBER(Tracker!F48),Tracker!F48,"")</f>
        <v/>
      </c>
      <c r="C245">
        <f>IF(B245="","",Tracker!A48)</f>
        <v/>
      </c>
      <c r="D245">
        <f>IF(B245="","",IF(AND((YEAR(B245)-YEAR('12-Month View'!$C$3))*12+MONTH(B245)-MONTH('12-Month View'!$C$3)&gt;=0,(YEAR(B245)-YEAR('12-Month View'!$C$3))*12+MONTH(B245)-MONTH('12-Month View'!$C$3)&lt;=11),(YEAR(B245)-YEAR('12-Month View'!$C$3))*12+MONTH(B245)-MONTH('12-Month View'!$C$3)+1,""))</f>
        <v/>
      </c>
      <c r="E245">
        <f>IF(D245="","",COUNTIFS($D$2:$D$601,D245,$B$2:$B$601,"&lt;"&amp;B245)+COUNTIFS($D$2:D245,D245,$B$2:B245,B245))</f>
        <v/>
      </c>
      <c r="F245">
        <f>IF(D245="","",D245*1000+E245)</f>
        <v/>
      </c>
    </row>
    <row r="246">
      <c r="A246" t="inlineStr">
        <is>
          <t>Deadline</t>
        </is>
      </c>
      <c r="B246" s="38">
        <f>IF(ISNUMBER(Tracker!F49),Tracker!F49,"")</f>
        <v/>
      </c>
      <c r="C246">
        <f>IF(B246="","",Tracker!A49)</f>
        <v/>
      </c>
      <c r="D246">
        <f>IF(B246="","",IF(AND((YEAR(B246)-YEAR('12-Month View'!$C$3))*12+MONTH(B246)-MONTH('12-Month View'!$C$3)&gt;=0,(YEAR(B246)-YEAR('12-Month View'!$C$3))*12+MONTH(B246)-MONTH('12-Month View'!$C$3)&lt;=11),(YEAR(B246)-YEAR('12-Month View'!$C$3))*12+MONTH(B246)-MONTH('12-Month View'!$C$3)+1,""))</f>
        <v/>
      </c>
      <c r="E246">
        <f>IF(D246="","",COUNTIFS($D$2:$D$601,D246,$B$2:$B$601,"&lt;"&amp;B246)+COUNTIFS($D$2:D246,D246,$B$2:B246,B246))</f>
        <v/>
      </c>
      <c r="F246">
        <f>IF(D246="","",D246*1000+E246)</f>
        <v/>
      </c>
    </row>
    <row r="247">
      <c r="A247" t="inlineStr">
        <is>
          <t>Deadline</t>
        </is>
      </c>
      <c r="B247" s="38">
        <f>IF(ISNUMBER(Tracker!F50),Tracker!F50,"")</f>
        <v/>
      </c>
      <c r="C247">
        <f>IF(B247="","",Tracker!A50)</f>
        <v/>
      </c>
      <c r="D247">
        <f>IF(B247="","",IF(AND((YEAR(B247)-YEAR('12-Month View'!$C$3))*12+MONTH(B247)-MONTH('12-Month View'!$C$3)&gt;=0,(YEAR(B247)-YEAR('12-Month View'!$C$3))*12+MONTH(B247)-MONTH('12-Month View'!$C$3)&lt;=11),(YEAR(B247)-YEAR('12-Month View'!$C$3))*12+MONTH(B247)-MONTH('12-Month View'!$C$3)+1,""))</f>
        <v/>
      </c>
      <c r="E247">
        <f>IF(D247="","",COUNTIFS($D$2:$D$601,D247,$B$2:$B$601,"&lt;"&amp;B247)+COUNTIFS($D$2:D247,D247,$B$2:B247,B247))</f>
        <v/>
      </c>
      <c r="F247">
        <f>IF(D247="","",D247*1000+E247)</f>
        <v/>
      </c>
    </row>
    <row r="248">
      <c r="A248" t="inlineStr">
        <is>
          <t>Deadline</t>
        </is>
      </c>
      <c r="B248" s="38">
        <f>IF(ISNUMBER(Tracker!F51),Tracker!F51,"")</f>
        <v/>
      </c>
      <c r="C248">
        <f>IF(B248="","",Tracker!A51)</f>
        <v/>
      </c>
      <c r="D248">
        <f>IF(B248="","",IF(AND((YEAR(B248)-YEAR('12-Month View'!$C$3))*12+MONTH(B248)-MONTH('12-Month View'!$C$3)&gt;=0,(YEAR(B248)-YEAR('12-Month View'!$C$3))*12+MONTH(B248)-MONTH('12-Month View'!$C$3)&lt;=11),(YEAR(B248)-YEAR('12-Month View'!$C$3))*12+MONTH(B248)-MONTH('12-Month View'!$C$3)+1,""))</f>
        <v/>
      </c>
      <c r="E248">
        <f>IF(D248="","",COUNTIFS($D$2:$D$601,D248,$B$2:$B$601,"&lt;"&amp;B248)+COUNTIFS($D$2:D248,D248,$B$2:B248,B248))</f>
        <v/>
      </c>
      <c r="F248">
        <f>IF(D248="","",D248*1000+E248)</f>
        <v/>
      </c>
    </row>
    <row r="249">
      <c r="A249" t="inlineStr">
        <is>
          <t>Deadline</t>
        </is>
      </c>
      <c r="B249" s="38">
        <f>IF(ISNUMBER(Tracker!F52),Tracker!F52,"")</f>
        <v/>
      </c>
      <c r="C249">
        <f>IF(B249="","",Tracker!A52)</f>
        <v/>
      </c>
      <c r="D249">
        <f>IF(B249="","",IF(AND((YEAR(B249)-YEAR('12-Month View'!$C$3))*12+MONTH(B249)-MONTH('12-Month View'!$C$3)&gt;=0,(YEAR(B249)-YEAR('12-Month View'!$C$3))*12+MONTH(B249)-MONTH('12-Month View'!$C$3)&lt;=11),(YEAR(B249)-YEAR('12-Month View'!$C$3))*12+MONTH(B249)-MONTH('12-Month View'!$C$3)+1,""))</f>
        <v/>
      </c>
      <c r="E249">
        <f>IF(D249="","",COUNTIFS($D$2:$D$601,D249,$B$2:$B$601,"&lt;"&amp;B249)+COUNTIFS($D$2:D249,D249,$B$2:B249,B249))</f>
        <v/>
      </c>
      <c r="F249">
        <f>IF(D249="","",D249*1000+E249)</f>
        <v/>
      </c>
    </row>
    <row r="250">
      <c r="A250" t="inlineStr">
        <is>
          <t>Deadline</t>
        </is>
      </c>
      <c r="B250" s="38">
        <f>IF(ISNUMBER(Tracker!F53),Tracker!F53,"")</f>
        <v/>
      </c>
      <c r="C250">
        <f>IF(B250="","",Tracker!A53)</f>
        <v/>
      </c>
      <c r="D250">
        <f>IF(B250="","",IF(AND((YEAR(B250)-YEAR('12-Month View'!$C$3))*12+MONTH(B250)-MONTH('12-Month View'!$C$3)&gt;=0,(YEAR(B250)-YEAR('12-Month View'!$C$3))*12+MONTH(B250)-MONTH('12-Month View'!$C$3)&lt;=11),(YEAR(B250)-YEAR('12-Month View'!$C$3))*12+MONTH(B250)-MONTH('12-Month View'!$C$3)+1,""))</f>
        <v/>
      </c>
      <c r="E250">
        <f>IF(D250="","",COUNTIFS($D$2:$D$601,D250,$B$2:$B$601,"&lt;"&amp;B250)+COUNTIFS($D$2:D250,D250,$B$2:B250,B250))</f>
        <v/>
      </c>
      <c r="F250">
        <f>IF(D250="","",D250*1000+E250)</f>
        <v/>
      </c>
    </row>
    <row r="251">
      <c r="A251" t="inlineStr">
        <is>
          <t>Deadline</t>
        </is>
      </c>
      <c r="B251" s="38">
        <f>IF(ISNUMBER(Tracker!F54),Tracker!F54,"")</f>
        <v/>
      </c>
      <c r="C251">
        <f>IF(B251="","",Tracker!A54)</f>
        <v/>
      </c>
      <c r="D251">
        <f>IF(B251="","",IF(AND((YEAR(B251)-YEAR('12-Month View'!$C$3))*12+MONTH(B251)-MONTH('12-Month View'!$C$3)&gt;=0,(YEAR(B251)-YEAR('12-Month View'!$C$3))*12+MONTH(B251)-MONTH('12-Month View'!$C$3)&lt;=11),(YEAR(B251)-YEAR('12-Month View'!$C$3))*12+MONTH(B251)-MONTH('12-Month View'!$C$3)+1,""))</f>
        <v/>
      </c>
      <c r="E251">
        <f>IF(D251="","",COUNTIFS($D$2:$D$601,D251,$B$2:$B$601,"&lt;"&amp;B251)+COUNTIFS($D$2:D251,D251,$B$2:B251,B251))</f>
        <v/>
      </c>
      <c r="F251">
        <f>IF(D251="","",D251*1000+E251)</f>
        <v/>
      </c>
    </row>
    <row r="252">
      <c r="A252" t="inlineStr">
        <is>
          <t>Deadline</t>
        </is>
      </c>
      <c r="B252" s="38">
        <f>IF(ISNUMBER(Tracker!F55),Tracker!F55,"")</f>
        <v/>
      </c>
      <c r="C252">
        <f>IF(B252="","",Tracker!A55)</f>
        <v/>
      </c>
      <c r="D252">
        <f>IF(B252="","",IF(AND((YEAR(B252)-YEAR('12-Month View'!$C$3))*12+MONTH(B252)-MONTH('12-Month View'!$C$3)&gt;=0,(YEAR(B252)-YEAR('12-Month View'!$C$3))*12+MONTH(B252)-MONTH('12-Month View'!$C$3)&lt;=11),(YEAR(B252)-YEAR('12-Month View'!$C$3))*12+MONTH(B252)-MONTH('12-Month View'!$C$3)+1,""))</f>
        <v/>
      </c>
      <c r="E252">
        <f>IF(D252="","",COUNTIFS($D$2:$D$601,D252,$B$2:$B$601,"&lt;"&amp;B252)+COUNTIFS($D$2:D252,D252,$B$2:B252,B252))</f>
        <v/>
      </c>
      <c r="F252">
        <f>IF(D252="","",D252*1000+E252)</f>
        <v/>
      </c>
    </row>
    <row r="253">
      <c r="A253" t="inlineStr">
        <is>
          <t>Deadline</t>
        </is>
      </c>
      <c r="B253" s="38">
        <f>IF(ISNUMBER(Tracker!F56),Tracker!F56,"")</f>
        <v/>
      </c>
      <c r="C253">
        <f>IF(B253="","",Tracker!A56)</f>
        <v/>
      </c>
      <c r="D253">
        <f>IF(B253="","",IF(AND((YEAR(B253)-YEAR('12-Month View'!$C$3))*12+MONTH(B253)-MONTH('12-Month View'!$C$3)&gt;=0,(YEAR(B253)-YEAR('12-Month View'!$C$3))*12+MONTH(B253)-MONTH('12-Month View'!$C$3)&lt;=11),(YEAR(B253)-YEAR('12-Month View'!$C$3))*12+MONTH(B253)-MONTH('12-Month View'!$C$3)+1,""))</f>
        <v/>
      </c>
      <c r="E253">
        <f>IF(D253="","",COUNTIFS($D$2:$D$601,D253,$B$2:$B$601,"&lt;"&amp;B253)+COUNTIFS($D$2:D253,D253,$B$2:B253,B253))</f>
        <v/>
      </c>
      <c r="F253">
        <f>IF(D253="","",D253*1000+E253)</f>
        <v/>
      </c>
    </row>
    <row r="254">
      <c r="A254" t="inlineStr">
        <is>
          <t>Deadline</t>
        </is>
      </c>
      <c r="B254" s="38">
        <f>IF(ISNUMBER(Tracker!F57),Tracker!F57,"")</f>
        <v/>
      </c>
      <c r="C254">
        <f>IF(B254="","",Tracker!A57)</f>
        <v/>
      </c>
      <c r="D254">
        <f>IF(B254="","",IF(AND((YEAR(B254)-YEAR('12-Month View'!$C$3))*12+MONTH(B254)-MONTH('12-Month View'!$C$3)&gt;=0,(YEAR(B254)-YEAR('12-Month View'!$C$3))*12+MONTH(B254)-MONTH('12-Month View'!$C$3)&lt;=11),(YEAR(B254)-YEAR('12-Month View'!$C$3))*12+MONTH(B254)-MONTH('12-Month View'!$C$3)+1,""))</f>
        <v/>
      </c>
      <c r="E254">
        <f>IF(D254="","",COUNTIFS($D$2:$D$601,D254,$B$2:$B$601,"&lt;"&amp;B254)+COUNTIFS($D$2:D254,D254,$B$2:B254,B254))</f>
        <v/>
      </c>
      <c r="F254">
        <f>IF(D254="","",D254*1000+E254)</f>
        <v/>
      </c>
    </row>
    <row r="255">
      <c r="A255" t="inlineStr">
        <is>
          <t>Deadline</t>
        </is>
      </c>
      <c r="B255" s="38">
        <f>IF(ISNUMBER(Tracker!F58),Tracker!F58,"")</f>
        <v/>
      </c>
      <c r="C255">
        <f>IF(B255="","",Tracker!A58)</f>
        <v/>
      </c>
      <c r="D255">
        <f>IF(B255="","",IF(AND((YEAR(B255)-YEAR('12-Month View'!$C$3))*12+MONTH(B255)-MONTH('12-Month View'!$C$3)&gt;=0,(YEAR(B255)-YEAR('12-Month View'!$C$3))*12+MONTH(B255)-MONTH('12-Month View'!$C$3)&lt;=11),(YEAR(B255)-YEAR('12-Month View'!$C$3))*12+MONTH(B255)-MONTH('12-Month View'!$C$3)+1,""))</f>
        <v/>
      </c>
      <c r="E255">
        <f>IF(D255="","",COUNTIFS($D$2:$D$601,D255,$B$2:$B$601,"&lt;"&amp;B255)+COUNTIFS($D$2:D255,D255,$B$2:B255,B255))</f>
        <v/>
      </c>
      <c r="F255">
        <f>IF(D255="","",D255*1000+E255)</f>
        <v/>
      </c>
    </row>
    <row r="256">
      <c r="A256" t="inlineStr">
        <is>
          <t>Deadline</t>
        </is>
      </c>
      <c r="B256" s="38">
        <f>IF(ISNUMBER(Tracker!F59),Tracker!F59,"")</f>
        <v/>
      </c>
      <c r="C256">
        <f>IF(B256="","",Tracker!A59)</f>
        <v/>
      </c>
      <c r="D256">
        <f>IF(B256="","",IF(AND((YEAR(B256)-YEAR('12-Month View'!$C$3))*12+MONTH(B256)-MONTH('12-Month View'!$C$3)&gt;=0,(YEAR(B256)-YEAR('12-Month View'!$C$3))*12+MONTH(B256)-MONTH('12-Month View'!$C$3)&lt;=11),(YEAR(B256)-YEAR('12-Month View'!$C$3))*12+MONTH(B256)-MONTH('12-Month View'!$C$3)+1,""))</f>
        <v/>
      </c>
      <c r="E256">
        <f>IF(D256="","",COUNTIFS($D$2:$D$601,D256,$B$2:$B$601,"&lt;"&amp;B256)+COUNTIFS($D$2:D256,D256,$B$2:B256,B256))</f>
        <v/>
      </c>
      <c r="F256">
        <f>IF(D256="","",D256*1000+E256)</f>
        <v/>
      </c>
    </row>
    <row r="257">
      <c r="A257" t="inlineStr">
        <is>
          <t>Deadline</t>
        </is>
      </c>
      <c r="B257" s="38">
        <f>IF(ISNUMBER(Tracker!F60),Tracker!F60,"")</f>
        <v/>
      </c>
      <c r="C257">
        <f>IF(B257="","",Tracker!A60)</f>
        <v/>
      </c>
      <c r="D257">
        <f>IF(B257="","",IF(AND((YEAR(B257)-YEAR('12-Month View'!$C$3))*12+MONTH(B257)-MONTH('12-Month View'!$C$3)&gt;=0,(YEAR(B257)-YEAR('12-Month View'!$C$3))*12+MONTH(B257)-MONTH('12-Month View'!$C$3)&lt;=11),(YEAR(B257)-YEAR('12-Month View'!$C$3))*12+MONTH(B257)-MONTH('12-Month View'!$C$3)+1,""))</f>
        <v/>
      </c>
      <c r="E257">
        <f>IF(D257="","",COUNTIFS($D$2:$D$601,D257,$B$2:$B$601,"&lt;"&amp;B257)+COUNTIFS($D$2:D257,D257,$B$2:B257,B257))</f>
        <v/>
      </c>
      <c r="F257">
        <f>IF(D257="","",D257*1000+E257)</f>
        <v/>
      </c>
    </row>
    <row r="258">
      <c r="A258" t="inlineStr">
        <is>
          <t>Deadline</t>
        </is>
      </c>
      <c r="B258" s="38">
        <f>IF(ISNUMBER(Tracker!F61),Tracker!F61,"")</f>
        <v/>
      </c>
      <c r="C258">
        <f>IF(B258="","",Tracker!A61)</f>
        <v/>
      </c>
      <c r="D258">
        <f>IF(B258="","",IF(AND((YEAR(B258)-YEAR('12-Month View'!$C$3))*12+MONTH(B258)-MONTH('12-Month View'!$C$3)&gt;=0,(YEAR(B258)-YEAR('12-Month View'!$C$3))*12+MONTH(B258)-MONTH('12-Month View'!$C$3)&lt;=11),(YEAR(B258)-YEAR('12-Month View'!$C$3))*12+MONTH(B258)-MONTH('12-Month View'!$C$3)+1,""))</f>
        <v/>
      </c>
      <c r="E258">
        <f>IF(D258="","",COUNTIFS($D$2:$D$601,D258,$B$2:$B$601,"&lt;"&amp;B258)+COUNTIFS($D$2:D258,D258,$B$2:B258,B258))</f>
        <v/>
      </c>
      <c r="F258">
        <f>IF(D258="","",D258*1000+E258)</f>
        <v/>
      </c>
    </row>
    <row r="259">
      <c r="A259" t="inlineStr">
        <is>
          <t>Deadline</t>
        </is>
      </c>
      <c r="B259" s="38">
        <f>IF(ISNUMBER(Tracker!F62),Tracker!F62,"")</f>
        <v/>
      </c>
      <c r="C259">
        <f>IF(B259="","",Tracker!A62)</f>
        <v/>
      </c>
      <c r="D259">
        <f>IF(B259="","",IF(AND((YEAR(B259)-YEAR('12-Month View'!$C$3))*12+MONTH(B259)-MONTH('12-Month View'!$C$3)&gt;=0,(YEAR(B259)-YEAR('12-Month View'!$C$3))*12+MONTH(B259)-MONTH('12-Month View'!$C$3)&lt;=11),(YEAR(B259)-YEAR('12-Month View'!$C$3))*12+MONTH(B259)-MONTH('12-Month View'!$C$3)+1,""))</f>
        <v/>
      </c>
      <c r="E259">
        <f>IF(D259="","",COUNTIFS($D$2:$D$601,D259,$B$2:$B$601,"&lt;"&amp;B259)+COUNTIFS($D$2:D259,D259,$B$2:B259,B259))</f>
        <v/>
      </c>
      <c r="F259">
        <f>IF(D259="","",D259*1000+E259)</f>
        <v/>
      </c>
    </row>
    <row r="260">
      <c r="A260" t="inlineStr">
        <is>
          <t>Deadline</t>
        </is>
      </c>
      <c r="B260" s="38">
        <f>IF(ISNUMBER(Tracker!F63),Tracker!F63,"")</f>
        <v/>
      </c>
      <c r="C260">
        <f>IF(B260="","",Tracker!A63)</f>
        <v/>
      </c>
      <c r="D260">
        <f>IF(B260="","",IF(AND((YEAR(B260)-YEAR('12-Month View'!$C$3))*12+MONTH(B260)-MONTH('12-Month View'!$C$3)&gt;=0,(YEAR(B260)-YEAR('12-Month View'!$C$3))*12+MONTH(B260)-MONTH('12-Month View'!$C$3)&lt;=11),(YEAR(B260)-YEAR('12-Month View'!$C$3))*12+MONTH(B260)-MONTH('12-Month View'!$C$3)+1,""))</f>
        <v/>
      </c>
      <c r="E260">
        <f>IF(D260="","",COUNTIFS($D$2:$D$601,D260,$B$2:$B$601,"&lt;"&amp;B260)+COUNTIFS($D$2:D260,D260,$B$2:B260,B260))</f>
        <v/>
      </c>
      <c r="F260">
        <f>IF(D260="","",D260*1000+E260)</f>
        <v/>
      </c>
    </row>
    <row r="261">
      <c r="A261" t="inlineStr">
        <is>
          <t>Deadline</t>
        </is>
      </c>
      <c r="B261" s="38">
        <f>IF(ISNUMBER(Tracker!F64),Tracker!F64,"")</f>
        <v/>
      </c>
      <c r="C261">
        <f>IF(B261="","",Tracker!A64)</f>
        <v/>
      </c>
      <c r="D261">
        <f>IF(B261="","",IF(AND((YEAR(B261)-YEAR('12-Month View'!$C$3))*12+MONTH(B261)-MONTH('12-Month View'!$C$3)&gt;=0,(YEAR(B261)-YEAR('12-Month View'!$C$3))*12+MONTH(B261)-MONTH('12-Month View'!$C$3)&lt;=11),(YEAR(B261)-YEAR('12-Month View'!$C$3))*12+MONTH(B261)-MONTH('12-Month View'!$C$3)+1,""))</f>
        <v/>
      </c>
      <c r="E261">
        <f>IF(D261="","",COUNTIFS($D$2:$D$601,D261,$B$2:$B$601,"&lt;"&amp;B261)+COUNTIFS($D$2:D261,D261,$B$2:B261,B261))</f>
        <v/>
      </c>
      <c r="F261">
        <f>IF(D261="","",D261*1000+E261)</f>
        <v/>
      </c>
    </row>
    <row r="262">
      <c r="A262" t="inlineStr">
        <is>
          <t>Deadline</t>
        </is>
      </c>
      <c r="B262" s="38">
        <f>IF(ISNUMBER(Tracker!F65),Tracker!F65,"")</f>
        <v/>
      </c>
      <c r="C262">
        <f>IF(B262="","",Tracker!A65)</f>
        <v/>
      </c>
      <c r="D262">
        <f>IF(B262="","",IF(AND((YEAR(B262)-YEAR('12-Month View'!$C$3))*12+MONTH(B262)-MONTH('12-Month View'!$C$3)&gt;=0,(YEAR(B262)-YEAR('12-Month View'!$C$3))*12+MONTH(B262)-MONTH('12-Month View'!$C$3)&lt;=11),(YEAR(B262)-YEAR('12-Month View'!$C$3))*12+MONTH(B262)-MONTH('12-Month View'!$C$3)+1,""))</f>
        <v/>
      </c>
      <c r="E262">
        <f>IF(D262="","",COUNTIFS($D$2:$D$601,D262,$B$2:$B$601,"&lt;"&amp;B262)+COUNTIFS($D$2:D262,D262,$B$2:B262,B262))</f>
        <v/>
      </c>
      <c r="F262">
        <f>IF(D262="","",D262*1000+E262)</f>
        <v/>
      </c>
    </row>
    <row r="263">
      <c r="A263" t="inlineStr">
        <is>
          <t>Deadline</t>
        </is>
      </c>
      <c r="B263" s="38">
        <f>IF(ISNUMBER(Tracker!F66),Tracker!F66,"")</f>
        <v/>
      </c>
      <c r="C263">
        <f>IF(B263="","",Tracker!A66)</f>
        <v/>
      </c>
      <c r="D263">
        <f>IF(B263="","",IF(AND((YEAR(B263)-YEAR('12-Month View'!$C$3))*12+MONTH(B263)-MONTH('12-Month View'!$C$3)&gt;=0,(YEAR(B263)-YEAR('12-Month View'!$C$3))*12+MONTH(B263)-MONTH('12-Month View'!$C$3)&lt;=11),(YEAR(B263)-YEAR('12-Month View'!$C$3))*12+MONTH(B263)-MONTH('12-Month View'!$C$3)+1,""))</f>
        <v/>
      </c>
      <c r="E263">
        <f>IF(D263="","",COUNTIFS($D$2:$D$601,D263,$B$2:$B$601,"&lt;"&amp;B263)+COUNTIFS($D$2:D263,D263,$B$2:B263,B263))</f>
        <v/>
      </c>
      <c r="F263">
        <f>IF(D263="","",D263*1000+E263)</f>
        <v/>
      </c>
    </row>
    <row r="264">
      <c r="A264" t="inlineStr">
        <is>
          <t>Deadline</t>
        </is>
      </c>
      <c r="B264" s="38">
        <f>IF(ISNUMBER(Tracker!F67),Tracker!F67,"")</f>
        <v/>
      </c>
      <c r="C264">
        <f>IF(B264="","",Tracker!A67)</f>
        <v/>
      </c>
      <c r="D264">
        <f>IF(B264="","",IF(AND((YEAR(B264)-YEAR('12-Month View'!$C$3))*12+MONTH(B264)-MONTH('12-Month View'!$C$3)&gt;=0,(YEAR(B264)-YEAR('12-Month View'!$C$3))*12+MONTH(B264)-MONTH('12-Month View'!$C$3)&lt;=11),(YEAR(B264)-YEAR('12-Month View'!$C$3))*12+MONTH(B264)-MONTH('12-Month View'!$C$3)+1,""))</f>
        <v/>
      </c>
      <c r="E264">
        <f>IF(D264="","",COUNTIFS($D$2:$D$601,D264,$B$2:$B$601,"&lt;"&amp;B264)+COUNTIFS($D$2:D264,D264,$B$2:B264,B264))</f>
        <v/>
      </c>
      <c r="F264">
        <f>IF(D264="","",D264*1000+E264)</f>
        <v/>
      </c>
    </row>
    <row r="265">
      <c r="A265" t="inlineStr">
        <is>
          <t>Deadline</t>
        </is>
      </c>
      <c r="B265" s="38">
        <f>IF(ISNUMBER(Tracker!F68),Tracker!F68,"")</f>
        <v/>
      </c>
      <c r="C265">
        <f>IF(B265="","",Tracker!A68)</f>
        <v/>
      </c>
      <c r="D265">
        <f>IF(B265="","",IF(AND((YEAR(B265)-YEAR('12-Month View'!$C$3))*12+MONTH(B265)-MONTH('12-Month View'!$C$3)&gt;=0,(YEAR(B265)-YEAR('12-Month View'!$C$3))*12+MONTH(B265)-MONTH('12-Month View'!$C$3)&lt;=11),(YEAR(B265)-YEAR('12-Month View'!$C$3))*12+MONTH(B265)-MONTH('12-Month View'!$C$3)+1,""))</f>
        <v/>
      </c>
      <c r="E265">
        <f>IF(D265="","",COUNTIFS($D$2:$D$601,D265,$B$2:$B$601,"&lt;"&amp;B265)+COUNTIFS($D$2:D265,D265,$B$2:B265,B265))</f>
        <v/>
      </c>
      <c r="F265">
        <f>IF(D265="","",D265*1000+E265)</f>
        <v/>
      </c>
    </row>
    <row r="266">
      <c r="A266" t="inlineStr">
        <is>
          <t>Deadline</t>
        </is>
      </c>
      <c r="B266" s="38">
        <f>IF(ISNUMBER(Tracker!F69),Tracker!F69,"")</f>
        <v/>
      </c>
      <c r="C266">
        <f>IF(B266="","",Tracker!A69)</f>
        <v/>
      </c>
      <c r="D266">
        <f>IF(B266="","",IF(AND((YEAR(B266)-YEAR('12-Month View'!$C$3))*12+MONTH(B266)-MONTH('12-Month View'!$C$3)&gt;=0,(YEAR(B266)-YEAR('12-Month View'!$C$3))*12+MONTH(B266)-MONTH('12-Month View'!$C$3)&lt;=11),(YEAR(B266)-YEAR('12-Month View'!$C$3))*12+MONTH(B266)-MONTH('12-Month View'!$C$3)+1,""))</f>
        <v/>
      </c>
      <c r="E266">
        <f>IF(D266="","",COUNTIFS($D$2:$D$601,D266,$B$2:$B$601,"&lt;"&amp;B266)+COUNTIFS($D$2:D266,D266,$B$2:B266,B266))</f>
        <v/>
      </c>
      <c r="F266">
        <f>IF(D266="","",D266*1000+E266)</f>
        <v/>
      </c>
    </row>
    <row r="267">
      <c r="A267" t="inlineStr">
        <is>
          <t>Deadline</t>
        </is>
      </c>
      <c r="B267" s="38">
        <f>IF(ISNUMBER(Tracker!F70),Tracker!F70,"")</f>
        <v/>
      </c>
      <c r="C267">
        <f>IF(B267="","",Tracker!A70)</f>
        <v/>
      </c>
      <c r="D267">
        <f>IF(B267="","",IF(AND((YEAR(B267)-YEAR('12-Month View'!$C$3))*12+MONTH(B267)-MONTH('12-Month View'!$C$3)&gt;=0,(YEAR(B267)-YEAR('12-Month View'!$C$3))*12+MONTH(B267)-MONTH('12-Month View'!$C$3)&lt;=11),(YEAR(B267)-YEAR('12-Month View'!$C$3))*12+MONTH(B267)-MONTH('12-Month View'!$C$3)+1,""))</f>
        <v/>
      </c>
      <c r="E267">
        <f>IF(D267="","",COUNTIFS($D$2:$D$601,D267,$B$2:$B$601,"&lt;"&amp;B267)+COUNTIFS($D$2:D267,D267,$B$2:B267,B267))</f>
        <v/>
      </c>
      <c r="F267">
        <f>IF(D267="","",D267*1000+E267)</f>
        <v/>
      </c>
    </row>
    <row r="268">
      <c r="A268" t="inlineStr">
        <is>
          <t>Deadline</t>
        </is>
      </c>
      <c r="B268" s="38">
        <f>IF(ISNUMBER(Tracker!F71),Tracker!F71,"")</f>
        <v/>
      </c>
      <c r="C268">
        <f>IF(B268="","",Tracker!A71)</f>
        <v/>
      </c>
      <c r="D268">
        <f>IF(B268="","",IF(AND((YEAR(B268)-YEAR('12-Month View'!$C$3))*12+MONTH(B268)-MONTH('12-Month View'!$C$3)&gt;=0,(YEAR(B268)-YEAR('12-Month View'!$C$3))*12+MONTH(B268)-MONTH('12-Month View'!$C$3)&lt;=11),(YEAR(B268)-YEAR('12-Month View'!$C$3))*12+MONTH(B268)-MONTH('12-Month View'!$C$3)+1,""))</f>
        <v/>
      </c>
      <c r="E268">
        <f>IF(D268="","",COUNTIFS($D$2:$D$601,D268,$B$2:$B$601,"&lt;"&amp;B268)+COUNTIFS($D$2:D268,D268,$B$2:B268,B268))</f>
        <v/>
      </c>
      <c r="F268">
        <f>IF(D268="","",D268*1000+E268)</f>
        <v/>
      </c>
    </row>
    <row r="269">
      <c r="A269" t="inlineStr">
        <is>
          <t>Deadline</t>
        </is>
      </c>
      <c r="B269" s="38">
        <f>IF(ISNUMBER(Tracker!F72),Tracker!F72,"")</f>
        <v/>
      </c>
      <c r="C269">
        <f>IF(B269="","",Tracker!A72)</f>
        <v/>
      </c>
      <c r="D269">
        <f>IF(B269="","",IF(AND((YEAR(B269)-YEAR('12-Month View'!$C$3))*12+MONTH(B269)-MONTH('12-Month View'!$C$3)&gt;=0,(YEAR(B269)-YEAR('12-Month View'!$C$3))*12+MONTH(B269)-MONTH('12-Month View'!$C$3)&lt;=11),(YEAR(B269)-YEAR('12-Month View'!$C$3))*12+MONTH(B269)-MONTH('12-Month View'!$C$3)+1,""))</f>
        <v/>
      </c>
      <c r="E269">
        <f>IF(D269="","",COUNTIFS($D$2:$D$601,D269,$B$2:$B$601,"&lt;"&amp;B269)+COUNTIFS($D$2:D269,D269,$B$2:B269,B269))</f>
        <v/>
      </c>
      <c r="F269">
        <f>IF(D269="","",D269*1000+E269)</f>
        <v/>
      </c>
    </row>
    <row r="270">
      <c r="A270" t="inlineStr">
        <is>
          <t>Deadline</t>
        </is>
      </c>
      <c r="B270" s="38">
        <f>IF(ISNUMBER(Tracker!F73),Tracker!F73,"")</f>
        <v/>
      </c>
      <c r="C270">
        <f>IF(B270="","",Tracker!A73)</f>
        <v/>
      </c>
      <c r="D270">
        <f>IF(B270="","",IF(AND((YEAR(B270)-YEAR('12-Month View'!$C$3))*12+MONTH(B270)-MONTH('12-Month View'!$C$3)&gt;=0,(YEAR(B270)-YEAR('12-Month View'!$C$3))*12+MONTH(B270)-MONTH('12-Month View'!$C$3)&lt;=11),(YEAR(B270)-YEAR('12-Month View'!$C$3))*12+MONTH(B270)-MONTH('12-Month View'!$C$3)+1,""))</f>
        <v/>
      </c>
      <c r="E270">
        <f>IF(D270="","",COUNTIFS($D$2:$D$601,D270,$B$2:$B$601,"&lt;"&amp;B270)+COUNTIFS($D$2:D270,D270,$B$2:B270,B270))</f>
        <v/>
      </c>
      <c r="F270">
        <f>IF(D270="","",D270*1000+E270)</f>
        <v/>
      </c>
    </row>
    <row r="271">
      <c r="A271" t="inlineStr">
        <is>
          <t>Deadline</t>
        </is>
      </c>
      <c r="B271" s="38">
        <f>IF(ISNUMBER(Tracker!F74),Tracker!F74,"")</f>
        <v/>
      </c>
      <c r="C271">
        <f>IF(B271="","",Tracker!A74)</f>
        <v/>
      </c>
      <c r="D271">
        <f>IF(B271="","",IF(AND((YEAR(B271)-YEAR('12-Month View'!$C$3))*12+MONTH(B271)-MONTH('12-Month View'!$C$3)&gt;=0,(YEAR(B271)-YEAR('12-Month View'!$C$3))*12+MONTH(B271)-MONTH('12-Month View'!$C$3)&lt;=11),(YEAR(B271)-YEAR('12-Month View'!$C$3))*12+MONTH(B271)-MONTH('12-Month View'!$C$3)+1,""))</f>
        <v/>
      </c>
      <c r="E271">
        <f>IF(D271="","",COUNTIFS($D$2:$D$601,D271,$B$2:$B$601,"&lt;"&amp;B271)+COUNTIFS($D$2:D271,D271,$B$2:B271,B271))</f>
        <v/>
      </c>
      <c r="F271">
        <f>IF(D271="","",D271*1000+E271)</f>
        <v/>
      </c>
    </row>
    <row r="272">
      <c r="A272" t="inlineStr">
        <is>
          <t>Deadline</t>
        </is>
      </c>
      <c r="B272" s="38">
        <f>IF(ISNUMBER(Tracker!F75),Tracker!F75,"")</f>
        <v/>
      </c>
      <c r="C272">
        <f>IF(B272="","",Tracker!A75)</f>
        <v/>
      </c>
      <c r="D272">
        <f>IF(B272="","",IF(AND((YEAR(B272)-YEAR('12-Month View'!$C$3))*12+MONTH(B272)-MONTH('12-Month View'!$C$3)&gt;=0,(YEAR(B272)-YEAR('12-Month View'!$C$3))*12+MONTH(B272)-MONTH('12-Month View'!$C$3)&lt;=11),(YEAR(B272)-YEAR('12-Month View'!$C$3))*12+MONTH(B272)-MONTH('12-Month View'!$C$3)+1,""))</f>
        <v/>
      </c>
      <c r="E272">
        <f>IF(D272="","",COUNTIFS($D$2:$D$601,D272,$B$2:$B$601,"&lt;"&amp;B272)+COUNTIFS($D$2:D272,D272,$B$2:B272,B272))</f>
        <v/>
      </c>
      <c r="F272">
        <f>IF(D272="","",D272*1000+E272)</f>
        <v/>
      </c>
    </row>
    <row r="273">
      <c r="A273" t="inlineStr">
        <is>
          <t>Deadline</t>
        </is>
      </c>
      <c r="B273" s="38">
        <f>IF(ISNUMBER(Tracker!F76),Tracker!F76,"")</f>
        <v/>
      </c>
      <c r="C273">
        <f>IF(B273="","",Tracker!A76)</f>
        <v/>
      </c>
      <c r="D273">
        <f>IF(B273="","",IF(AND((YEAR(B273)-YEAR('12-Month View'!$C$3))*12+MONTH(B273)-MONTH('12-Month View'!$C$3)&gt;=0,(YEAR(B273)-YEAR('12-Month View'!$C$3))*12+MONTH(B273)-MONTH('12-Month View'!$C$3)&lt;=11),(YEAR(B273)-YEAR('12-Month View'!$C$3))*12+MONTH(B273)-MONTH('12-Month View'!$C$3)+1,""))</f>
        <v/>
      </c>
      <c r="E273">
        <f>IF(D273="","",COUNTIFS($D$2:$D$601,D273,$B$2:$B$601,"&lt;"&amp;B273)+COUNTIFS($D$2:D273,D273,$B$2:B273,B273))</f>
        <v/>
      </c>
      <c r="F273">
        <f>IF(D273="","",D273*1000+E273)</f>
        <v/>
      </c>
    </row>
    <row r="274">
      <c r="A274" t="inlineStr">
        <is>
          <t>Deadline</t>
        </is>
      </c>
      <c r="B274" s="38">
        <f>IF(ISNUMBER(Tracker!F77),Tracker!F77,"")</f>
        <v/>
      </c>
      <c r="C274">
        <f>IF(B274="","",Tracker!A77)</f>
        <v/>
      </c>
      <c r="D274">
        <f>IF(B274="","",IF(AND((YEAR(B274)-YEAR('12-Month View'!$C$3))*12+MONTH(B274)-MONTH('12-Month View'!$C$3)&gt;=0,(YEAR(B274)-YEAR('12-Month View'!$C$3))*12+MONTH(B274)-MONTH('12-Month View'!$C$3)&lt;=11),(YEAR(B274)-YEAR('12-Month View'!$C$3))*12+MONTH(B274)-MONTH('12-Month View'!$C$3)+1,""))</f>
        <v/>
      </c>
      <c r="E274">
        <f>IF(D274="","",COUNTIFS($D$2:$D$601,D274,$B$2:$B$601,"&lt;"&amp;B274)+COUNTIFS($D$2:D274,D274,$B$2:B274,B274))</f>
        <v/>
      </c>
      <c r="F274">
        <f>IF(D274="","",D274*1000+E274)</f>
        <v/>
      </c>
    </row>
    <row r="275">
      <c r="A275" t="inlineStr">
        <is>
          <t>Deadline</t>
        </is>
      </c>
      <c r="B275" s="38">
        <f>IF(ISNUMBER(Tracker!F78),Tracker!F78,"")</f>
        <v/>
      </c>
      <c r="C275">
        <f>IF(B275="","",Tracker!A78)</f>
        <v/>
      </c>
      <c r="D275">
        <f>IF(B275="","",IF(AND((YEAR(B275)-YEAR('12-Month View'!$C$3))*12+MONTH(B275)-MONTH('12-Month View'!$C$3)&gt;=0,(YEAR(B275)-YEAR('12-Month View'!$C$3))*12+MONTH(B275)-MONTH('12-Month View'!$C$3)&lt;=11),(YEAR(B275)-YEAR('12-Month View'!$C$3))*12+MONTH(B275)-MONTH('12-Month View'!$C$3)+1,""))</f>
        <v/>
      </c>
      <c r="E275">
        <f>IF(D275="","",COUNTIFS($D$2:$D$601,D275,$B$2:$B$601,"&lt;"&amp;B275)+COUNTIFS($D$2:D275,D275,$B$2:B275,B275))</f>
        <v/>
      </c>
      <c r="F275">
        <f>IF(D275="","",D275*1000+E275)</f>
        <v/>
      </c>
    </row>
    <row r="276">
      <c r="A276" t="inlineStr">
        <is>
          <t>Deadline</t>
        </is>
      </c>
      <c r="B276" s="38">
        <f>IF(ISNUMBER(Tracker!F79),Tracker!F79,"")</f>
        <v/>
      </c>
      <c r="C276">
        <f>IF(B276="","",Tracker!A79)</f>
        <v/>
      </c>
      <c r="D276">
        <f>IF(B276="","",IF(AND((YEAR(B276)-YEAR('12-Month View'!$C$3))*12+MONTH(B276)-MONTH('12-Month View'!$C$3)&gt;=0,(YEAR(B276)-YEAR('12-Month View'!$C$3))*12+MONTH(B276)-MONTH('12-Month View'!$C$3)&lt;=11),(YEAR(B276)-YEAR('12-Month View'!$C$3))*12+MONTH(B276)-MONTH('12-Month View'!$C$3)+1,""))</f>
        <v/>
      </c>
      <c r="E276">
        <f>IF(D276="","",COUNTIFS($D$2:$D$601,D276,$B$2:$B$601,"&lt;"&amp;B276)+COUNTIFS($D$2:D276,D276,$B$2:B276,B276))</f>
        <v/>
      </c>
      <c r="F276">
        <f>IF(D276="","",D276*1000+E276)</f>
        <v/>
      </c>
    </row>
    <row r="277">
      <c r="A277" t="inlineStr">
        <is>
          <t>Deadline</t>
        </is>
      </c>
      <c r="B277" s="38">
        <f>IF(ISNUMBER(Tracker!F80),Tracker!F80,"")</f>
        <v/>
      </c>
      <c r="C277">
        <f>IF(B277="","",Tracker!A80)</f>
        <v/>
      </c>
      <c r="D277">
        <f>IF(B277="","",IF(AND((YEAR(B277)-YEAR('12-Month View'!$C$3))*12+MONTH(B277)-MONTH('12-Month View'!$C$3)&gt;=0,(YEAR(B277)-YEAR('12-Month View'!$C$3))*12+MONTH(B277)-MONTH('12-Month View'!$C$3)&lt;=11),(YEAR(B277)-YEAR('12-Month View'!$C$3))*12+MONTH(B277)-MONTH('12-Month View'!$C$3)+1,""))</f>
        <v/>
      </c>
      <c r="E277">
        <f>IF(D277="","",COUNTIFS($D$2:$D$601,D277,$B$2:$B$601,"&lt;"&amp;B277)+COUNTIFS($D$2:D277,D277,$B$2:B277,B277))</f>
        <v/>
      </c>
      <c r="F277">
        <f>IF(D277="","",D277*1000+E277)</f>
        <v/>
      </c>
    </row>
    <row r="278">
      <c r="A278" t="inlineStr">
        <is>
          <t>Deadline</t>
        </is>
      </c>
      <c r="B278" s="38">
        <f>IF(ISNUMBER(Tracker!F81),Tracker!F81,"")</f>
        <v/>
      </c>
      <c r="C278">
        <f>IF(B278="","",Tracker!A81)</f>
        <v/>
      </c>
      <c r="D278">
        <f>IF(B278="","",IF(AND((YEAR(B278)-YEAR('12-Month View'!$C$3))*12+MONTH(B278)-MONTH('12-Month View'!$C$3)&gt;=0,(YEAR(B278)-YEAR('12-Month View'!$C$3))*12+MONTH(B278)-MONTH('12-Month View'!$C$3)&lt;=11),(YEAR(B278)-YEAR('12-Month View'!$C$3))*12+MONTH(B278)-MONTH('12-Month View'!$C$3)+1,""))</f>
        <v/>
      </c>
      <c r="E278">
        <f>IF(D278="","",COUNTIFS($D$2:$D$601,D278,$B$2:$B$601,"&lt;"&amp;B278)+COUNTIFS($D$2:D278,D278,$B$2:B278,B278))</f>
        <v/>
      </c>
      <c r="F278">
        <f>IF(D278="","",D278*1000+E278)</f>
        <v/>
      </c>
    </row>
    <row r="279">
      <c r="A279" t="inlineStr">
        <is>
          <t>Deadline</t>
        </is>
      </c>
      <c r="B279" s="38">
        <f>IF(ISNUMBER(Tracker!F82),Tracker!F82,"")</f>
        <v/>
      </c>
      <c r="C279">
        <f>IF(B279="","",Tracker!A82)</f>
        <v/>
      </c>
      <c r="D279">
        <f>IF(B279="","",IF(AND((YEAR(B279)-YEAR('12-Month View'!$C$3))*12+MONTH(B279)-MONTH('12-Month View'!$C$3)&gt;=0,(YEAR(B279)-YEAR('12-Month View'!$C$3))*12+MONTH(B279)-MONTH('12-Month View'!$C$3)&lt;=11),(YEAR(B279)-YEAR('12-Month View'!$C$3))*12+MONTH(B279)-MONTH('12-Month View'!$C$3)+1,""))</f>
        <v/>
      </c>
      <c r="E279">
        <f>IF(D279="","",COUNTIFS($D$2:$D$601,D279,$B$2:$B$601,"&lt;"&amp;B279)+COUNTIFS($D$2:D279,D279,$B$2:B279,B279))</f>
        <v/>
      </c>
      <c r="F279">
        <f>IF(D279="","",D279*1000+E279)</f>
        <v/>
      </c>
    </row>
    <row r="280">
      <c r="A280" t="inlineStr">
        <is>
          <t>Deadline</t>
        </is>
      </c>
      <c r="B280" s="38">
        <f>IF(ISNUMBER(Tracker!F83),Tracker!F83,"")</f>
        <v/>
      </c>
      <c r="C280">
        <f>IF(B280="","",Tracker!A83)</f>
        <v/>
      </c>
      <c r="D280">
        <f>IF(B280="","",IF(AND((YEAR(B280)-YEAR('12-Month View'!$C$3))*12+MONTH(B280)-MONTH('12-Month View'!$C$3)&gt;=0,(YEAR(B280)-YEAR('12-Month View'!$C$3))*12+MONTH(B280)-MONTH('12-Month View'!$C$3)&lt;=11),(YEAR(B280)-YEAR('12-Month View'!$C$3))*12+MONTH(B280)-MONTH('12-Month View'!$C$3)+1,""))</f>
        <v/>
      </c>
      <c r="E280">
        <f>IF(D280="","",COUNTIFS($D$2:$D$601,D280,$B$2:$B$601,"&lt;"&amp;B280)+COUNTIFS($D$2:D280,D280,$B$2:B280,B280))</f>
        <v/>
      </c>
      <c r="F280">
        <f>IF(D280="","",D280*1000+E280)</f>
        <v/>
      </c>
    </row>
    <row r="281">
      <c r="A281" t="inlineStr">
        <is>
          <t>Deadline</t>
        </is>
      </c>
      <c r="B281" s="38">
        <f>IF(ISNUMBER(Tracker!F84),Tracker!F84,"")</f>
        <v/>
      </c>
      <c r="C281">
        <f>IF(B281="","",Tracker!A84)</f>
        <v/>
      </c>
      <c r="D281">
        <f>IF(B281="","",IF(AND((YEAR(B281)-YEAR('12-Month View'!$C$3))*12+MONTH(B281)-MONTH('12-Month View'!$C$3)&gt;=0,(YEAR(B281)-YEAR('12-Month View'!$C$3))*12+MONTH(B281)-MONTH('12-Month View'!$C$3)&lt;=11),(YEAR(B281)-YEAR('12-Month View'!$C$3))*12+MONTH(B281)-MONTH('12-Month View'!$C$3)+1,""))</f>
        <v/>
      </c>
      <c r="E281">
        <f>IF(D281="","",COUNTIFS($D$2:$D$601,D281,$B$2:$B$601,"&lt;"&amp;B281)+COUNTIFS($D$2:D281,D281,$B$2:B281,B281))</f>
        <v/>
      </c>
      <c r="F281">
        <f>IF(D281="","",D281*1000+E281)</f>
        <v/>
      </c>
    </row>
    <row r="282">
      <c r="A282" t="inlineStr">
        <is>
          <t>Deadline</t>
        </is>
      </c>
      <c r="B282" s="38">
        <f>IF(ISNUMBER(Tracker!F85),Tracker!F85,"")</f>
        <v/>
      </c>
      <c r="C282">
        <f>IF(B282="","",Tracker!A85)</f>
        <v/>
      </c>
      <c r="D282">
        <f>IF(B282="","",IF(AND((YEAR(B282)-YEAR('12-Month View'!$C$3))*12+MONTH(B282)-MONTH('12-Month View'!$C$3)&gt;=0,(YEAR(B282)-YEAR('12-Month View'!$C$3))*12+MONTH(B282)-MONTH('12-Month View'!$C$3)&lt;=11),(YEAR(B282)-YEAR('12-Month View'!$C$3))*12+MONTH(B282)-MONTH('12-Month View'!$C$3)+1,""))</f>
        <v/>
      </c>
      <c r="E282">
        <f>IF(D282="","",COUNTIFS($D$2:$D$601,D282,$B$2:$B$601,"&lt;"&amp;B282)+COUNTIFS($D$2:D282,D282,$B$2:B282,B282))</f>
        <v/>
      </c>
      <c r="F282">
        <f>IF(D282="","",D282*1000+E282)</f>
        <v/>
      </c>
    </row>
    <row r="283">
      <c r="A283" t="inlineStr">
        <is>
          <t>Deadline</t>
        </is>
      </c>
      <c r="B283" s="38">
        <f>IF(ISNUMBER(Tracker!F86),Tracker!F86,"")</f>
        <v/>
      </c>
      <c r="C283">
        <f>IF(B283="","",Tracker!A86)</f>
        <v/>
      </c>
      <c r="D283">
        <f>IF(B283="","",IF(AND((YEAR(B283)-YEAR('12-Month View'!$C$3))*12+MONTH(B283)-MONTH('12-Month View'!$C$3)&gt;=0,(YEAR(B283)-YEAR('12-Month View'!$C$3))*12+MONTH(B283)-MONTH('12-Month View'!$C$3)&lt;=11),(YEAR(B283)-YEAR('12-Month View'!$C$3))*12+MONTH(B283)-MONTH('12-Month View'!$C$3)+1,""))</f>
        <v/>
      </c>
      <c r="E283">
        <f>IF(D283="","",COUNTIFS($D$2:$D$601,D283,$B$2:$B$601,"&lt;"&amp;B283)+COUNTIFS($D$2:D283,D283,$B$2:B283,B283))</f>
        <v/>
      </c>
      <c r="F283">
        <f>IF(D283="","",D283*1000+E283)</f>
        <v/>
      </c>
    </row>
    <row r="284">
      <c r="A284" t="inlineStr">
        <is>
          <t>Deadline</t>
        </is>
      </c>
      <c r="B284" s="38">
        <f>IF(ISNUMBER(Tracker!F87),Tracker!F87,"")</f>
        <v/>
      </c>
      <c r="C284">
        <f>IF(B284="","",Tracker!A87)</f>
        <v/>
      </c>
      <c r="D284">
        <f>IF(B284="","",IF(AND((YEAR(B284)-YEAR('12-Month View'!$C$3))*12+MONTH(B284)-MONTH('12-Month View'!$C$3)&gt;=0,(YEAR(B284)-YEAR('12-Month View'!$C$3))*12+MONTH(B284)-MONTH('12-Month View'!$C$3)&lt;=11),(YEAR(B284)-YEAR('12-Month View'!$C$3))*12+MONTH(B284)-MONTH('12-Month View'!$C$3)+1,""))</f>
        <v/>
      </c>
      <c r="E284">
        <f>IF(D284="","",COUNTIFS($D$2:$D$601,D284,$B$2:$B$601,"&lt;"&amp;B284)+COUNTIFS($D$2:D284,D284,$B$2:B284,B284))</f>
        <v/>
      </c>
      <c r="F284">
        <f>IF(D284="","",D284*1000+E284)</f>
        <v/>
      </c>
    </row>
    <row r="285">
      <c r="A285" t="inlineStr">
        <is>
          <t>Deadline</t>
        </is>
      </c>
      <c r="B285" s="38">
        <f>IF(ISNUMBER(Tracker!F88),Tracker!F88,"")</f>
        <v/>
      </c>
      <c r="C285">
        <f>IF(B285="","",Tracker!A88)</f>
        <v/>
      </c>
      <c r="D285">
        <f>IF(B285="","",IF(AND((YEAR(B285)-YEAR('12-Month View'!$C$3))*12+MONTH(B285)-MONTH('12-Month View'!$C$3)&gt;=0,(YEAR(B285)-YEAR('12-Month View'!$C$3))*12+MONTH(B285)-MONTH('12-Month View'!$C$3)&lt;=11),(YEAR(B285)-YEAR('12-Month View'!$C$3))*12+MONTH(B285)-MONTH('12-Month View'!$C$3)+1,""))</f>
        <v/>
      </c>
      <c r="E285">
        <f>IF(D285="","",COUNTIFS($D$2:$D$601,D285,$B$2:$B$601,"&lt;"&amp;B285)+COUNTIFS($D$2:D285,D285,$B$2:B285,B285))</f>
        <v/>
      </c>
      <c r="F285">
        <f>IF(D285="","",D285*1000+E285)</f>
        <v/>
      </c>
    </row>
    <row r="286">
      <c r="A286" t="inlineStr">
        <is>
          <t>Deadline</t>
        </is>
      </c>
      <c r="B286" s="38">
        <f>IF(ISNUMBER(Tracker!F89),Tracker!F89,"")</f>
        <v/>
      </c>
      <c r="C286">
        <f>IF(B286="","",Tracker!A89)</f>
        <v/>
      </c>
      <c r="D286">
        <f>IF(B286="","",IF(AND((YEAR(B286)-YEAR('12-Month View'!$C$3))*12+MONTH(B286)-MONTH('12-Month View'!$C$3)&gt;=0,(YEAR(B286)-YEAR('12-Month View'!$C$3))*12+MONTH(B286)-MONTH('12-Month View'!$C$3)&lt;=11),(YEAR(B286)-YEAR('12-Month View'!$C$3))*12+MONTH(B286)-MONTH('12-Month View'!$C$3)+1,""))</f>
        <v/>
      </c>
      <c r="E286">
        <f>IF(D286="","",COUNTIFS($D$2:$D$601,D286,$B$2:$B$601,"&lt;"&amp;B286)+COUNTIFS($D$2:D286,D286,$B$2:B286,B286))</f>
        <v/>
      </c>
      <c r="F286">
        <f>IF(D286="","",D286*1000+E286)</f>
        <v/>
      </c>
    </row>
    <row r="287">
      <c r="A287" t="inlineStr">
        <is>
          <t>Deadline</t>
        </is>
      </c>
      <c r="B287" s="38">
        <f>IF(ISNUMBER(Tracker!F90),Tracker!F90,"")</f>
        <v/>
      </c>
      <c r="C287">
        <f>IF(B287="","",Tracker!A90)</f>
        <v/>
      </c>
      <c r="D287">
        <f>IF(B287="","",IF(AND((YEAR(B287)-YEAR('12-Month View'!$C$3))*12+MONTH(B287)-MONTH('12-Month View'!$C$3)&gt;=0,(YEAR(B287)-YEAR('12-Month View'!$C$3))*12+MONTH(B287)-MONTH('12-Month View'!$C$3)&lt;=11),(YEAR(B287)-YEAR('12-Month View'!$C$3))*12+MONTH(B287)-MONTH('12-Month View'!$C$3)+1,""))</f>
        <v/>
      </c>
      <c r="E287">
        <f>IF(D287="","",COUNTIFS($D$2:$D$601,D287,$B$2:$B$601,"&lt;"&amp;B287)+COUNTIFS($D$2:D287,D287,$B$2:B287,B287))</f>
        <v/>
      </c>
      <c r="F287">
        <f>IF(D287="","",D287*1000+E287)</f>
        <v/>
      </c>
    </row>
    <row r="288">
      <c r="A288" t="inlineStr">
        <is>
          <t>Deadline</t>
        </is>
      </c>
      <c r="B288" s="38">
        <f>IF(ISNUMBER(Tracker!F91),Tracker!F91,"")</f>
        <v/>
      </c>
      <c r="C288">
        <f>IF(B288="","",Tracker!A91)</f>
        <v/>
      </c>
      <c r="D288">
        <f>IF(B288="","",IF(AND((YEAR(B288)-YEAR('12-Month View'!$C$3))*12+MONTH(B288)-MONTH('12-Month View'!$C$3)&gt;=0,(YEAR(B288)-YEAR('12-Month View'!$C$3))*12+MONTH(B288)-MONTH('12-Month View'!$C$3)&lt;=11),(YEAR(B288)-YEAR('12-Month View'!$C$3))*12+MONTH(B288)-MONTH('12-Month View'!$C$3)+1,""))</f>
        <v/>
      </c>
      <c r="E288">
        <f>IF(D288="","",COUNTIFS($D$2:$D$601,D288,$B$2:$B$601,"&lt;"&amp;B288)+COUNTIFS($D$2:D288,D288,$B$2:B288,B288))</f>
        <v/>
      </c>
      <c r="F288">
        <f>IF(D288="","",D288*1000+E288)</f>
        <v/>
      </c>
    </row>
    <row r="289">
      <c r="A289" t="inlineStr">
        <is>
          <t>Deadline</t>
        </is>
      </c>
      <c r="B289" s="38">
        <f>IF(ISNUMBER(Tracker!F92),Tracker!F92,"")</f>
        <v/>
      </c>
      <c r="C289">
        <f>IF(B289="","",Tracker!A92)</f>
        <v/>
      </c>
      <c r="D289">
        <f>IF(B289="","",IF(AND((YEAR(B289)-YEAR('12-Month View'!$C$3))*12+MONTH(B289)-MONTH('12-Month View'!$C$3)&gt;=0,(YEAR(B289)-YEAR('12-Month View'!$C$3))*12+MONTH(B289)-MONTH('12-Month View'!$C$3)&lt;=11),(YEAR(B289)-YEAR('12-Month View'!$C$3))*12+MONTH(B289)-MONTH('12-Month View'!$C$3)+1,""))</f>
        <v/>
      </c>
      <c r="E289">
        <f>IF(D289="","",COUNTIFS($D$2:$D$601,D289,$B$2:$B$601,"&lt;"&amp;B289)+COUNTIFS($D$2:D289,D289,$B$2:B289,B289))</f>
        <v/>
      </c>
      <c r="F289">
        <f>IF(D289="","",D289*1000+E289)</f>
        <v/>
      </c>
    </row>
    <row r="290">
      <c r="A290" t="inlineStr">
        <is>
          <t>Deadline</t>
        </is>
      </c>
      <c r="B290" s="38">
        <f>IF(ISNUMBER(Tracker!F93),Tracker!F93,"")</f>
        <v/>
      </c>
      <c r="C290">
        <f>IF(B290="","",Tracker!A93)</f>
        <v/>
      </c>
      <c r="D290">
        <f>IF(B290="","",IF(AND((YEAR(B290)-YEAR('12-Month View'!$C$3))*12+MONTH(B290)-MONTH('12-Month View'!$C$3)&gt;=0,(YEAR(B290)-YEAR('12-Month View'!$C$3))*12+MONTH(B290)-MONTH('12-Month View'!$C$3)&lt;=11),(YEAR(B290)-YEAR('12-Month View'!$C$3))*12+MONTH(B290)-MONTH('12-Month View'!$C$3)+1,""))</f>
        <v/>
      </c>
      <c r="E290">
        <f>IF(D290="","",COUNTIFS($D$2:$D$601,D290,$B$2:$B$601,"&lt;"&amp;B290)+COUNTIFS($D$2:D290,D290,$B$2:B290,B290))</f>
        <v/>
      </c>
      <c r="F290">
        <f>IF(D290="","",D290*1000+E290)</f>
        <v/>
      </c>
    </row>
    <row r="291">
      <c r="A291" t="inlineStr">
        <is>
          <t>Deadline</t>
        </is>
      </c>
      <c r="B291" s="38">
        <f>IF(ISNUMBER(Tracker!F94),Tracker!F94,"")</f>
        <v/>
      </c>
      <c r="C291">
        <f>IF(B291="","",Tracker!A94)</f>
        <v/>
      </c>
      <c r="D291">
        <f>IF(B291="","",IF(AND((YEAR(B291)-YEAR('12-Month View'!$C$3))*12+MONTH(B291)-MONTH('12-Month View'!$C$3)&gt;=0,(YEAR(B291)-YEAR('12-Month View'!$C$3))*12+MONTH(B291)-MONTH('12-Month View'!$C$3)&lt;=11),(YEAR(B291)-YEAR('12-Month View'!$C$3))*12+MONTH(B291)-MONTH('12-Month View'!$C$3)+1,""))</f>
        <v/>
      </c>
      <c r="E291">
        <f>IF(D291="","",COUNTIFS($D$2:$D$601,D291,$B$2:$B$601,"&lt;"&amp;B291)+COUNTIFS($D$2:D291,D291,$B$2:B291,B291))</f>
        <v/>
      </c>
      <c r="F291">
        <f>IF(D291="","",D291*1000+E291)</f>
        <v/>
      </c>
    </row>
    <row r="292">
      <c r="A292" t="inlineStr">
        <is>
          <t>Deadline</t>
        </is>
      </c>
      <c r="B292" s="38">
        <f>IF(ISNUMBER(Tracker!F95),Tracker!F95,"")</f>
        <v/>
      </c>
      <c r="C292">
        <f>IF(B292="","",Tracker!A95)</f>
        <v/>
      </c>
      <c r="D292">
        <f>IF(B292="","",IF(AND((YEAR(B292)-YEAR('12-Month View'!$C$3))*12+MONTH(B292)-MONTH('12-Month View'!$C$3)&gt;=0,(YEAR(B292)-YEAR('12-Month View'!$C$3))*12+MONTH(B292)-MONTH('12-Month View'!$C$3)&lt;=11),(YEAR(B292)-YEAR('12-Month View'!$C$3))*12+MONTH(B292)-MONTH('12-Month View'!$C$3)+1,""))</f>
        <v/>
      </c>
      <c r="E292">
        <f>IF(D292="","",COUNTIFS($D$2:$D$601,D292,$B$2:$B$601,"&lt;"&amp;B292)+COUNTIFS($D$2:D292,D292,$B$2:B292,B292))</f>
        <v/>
      </c>
      <c r="F292">
        <f>IF(D292="","",D292*1000+E292)</f>
        <v/>
      </c>
    </row>
    <row r="293">
      <c r="A293" t="inlineStr">
        <is>
          <t>Deadline</t>
        </is>
      </c>
      <c r="B293" s="38">
        <f>IF(ISNUMBER(Tracker!F96),Tracker!F96,"")</f>
        <v/>
      </c>
      <c r="C293">
        <f>IF(B293="","",Tracker!A96)</f>
        <v/>
      </c>
      <c r="D293">
        <f>IF(B293="","",IF(AND((YEAR(B293)-YEAR('12-Month View'!$C$3))*12+MONTH(B293)-MONTH('12-Month View'!$C$3)&gt;=0,(YEAR(B293)-YEAR('12-Month View'!$C$3))*12+MONTH(B293)-MONTH('12-Month View'!$C$3)&lt;=11),(YEAR(B293)-YEAR('12-Month View'!$C$3))*12+MONTH(B293)-MONTH('12-Month View'!$C$3)+1,""))</f>
        <v/>
      </c>
      <c r="E293">
        <f>IF(D293="","",COUNTIFS($D$2:$D$601,D293,$B$2:$B$601,"&lt;"&amp;B293)+COUNTIFS($D$2:D293,D293,$B$2:B293,B293))</f>
        <v/>
      </c>
      <c r="F293">
        <f>IF(D293="","",D293*1000+E293)</f>
        <v/>
      </c>
    </row>
    <row r="294">
      <c r="A294" t="inlineStr">
        <is>
          <t>Deadline</t>
        </is>
      </c>
      <c r="B294" s="38">
        <f>IF(ISNUMBER(Tracker!F97),Tracker!F97,"")</f>
        <v/>
      </c>
      <c r="C294">
        <f>IF(B294="","",Tracker!A97)</f>
        <v/>
      </c>
      <c r="D294">
        <f>IF(B294="","",IF(AND((YEAR(B294)-YEAR('12-Month View'!$C$3))*12+MONTH(B294)-MONTH('12-Month View'!$C$3)&gt;=0,(YEAR(B294)-YEAR('12-Month View'!$C$3))*12+MONTH(B294)-MONTH('12-Month View'!$C$3)&lt;=11),(YEAR(B294)-YEAR('12-Month View'!$C$3))*12+MONTH(B294)-MONTH('12-Month View'!$C$3)+1,""))</f>
        <v/>
      </c>
      <c r="E294">
        <f>IF(D294="","",COUNTIFS($D$2:$D$601,D294,$B$2:$B$601,"&lt;"&amp;B294)+COUNTIFS($D$2:D294,D294,$B$2:B294,B294))</f>
        <v/>
      </c>
      <c r="F294">
        <f>IF(D294="","",D294*1000+E294)</f>
        <v/>
      </c>
    </row>
    <row r="295">
      <c r="A295" t="inlineStr">
        <is>
          <t>Deadline</t>
        </is>
      </c>
      <c r="B295" s="38">
        <f>IF(ISNUMBER(Tracker!F98),Tracker!F98,"")</f>
        <v/>
      </c>
      <c r="C295">
        <f>IF(B295="","",Tracker!A98)</f>
        <v/>
      </c>
      <c r="D295">
        <f>IF(B295="","",IF(AND((YEAR(B295)-YEAR('12-Month View'!$C$3))*12+MONTH(B295)-MONTH('12-Month View'!$C$3)&gt;=0,(YEAR(B295)-YEAR('12-Month View'!$C$3))*12+MONTH(B295)-MONTH('12-Month View'!$C$3)&lt;=11),(YEAR(B295)-YEAR('12-Month View'!$C$3))*12+MONTH(B295)-MONTH('12-Month View'!$C$3)+1,""))</f>
        <v/>
      </c>
      <c r="E295">
        <f>IF(D295="","",COUNTIFS($D$2:$D$601,D295,$B$2:$B$601,"&lt;"&amp;B295)+COUNTIFS($D$2:D295,D295,$B$2:B295,B295))</f>
        <v/>
      </c>
      <c r="F295">
        <f>IF(D295="","",D295*1000+E295)</f>
        <v/>
      </c>
    </row>
    <row r="296">
      <c r="A296" t="inlineStr">
        <is>
          <t>Deadline</t>
        </is>
      </c>
      <c r="B296" s="38">
        <f>IF(ISNUMBER(Tracker!F99),Tracker!F99,"")</f>
        <v/>
      </c>
      <c r="C296">
        <f>IF(B296="","",Tracker!A99)</f>
        <v/>
      </c>
      <c r="D296">
        <f>IF(B296="","",IF(AND((YEAR(B296)-YEAR('12-Month View'!$C$3))*12+MONTH(B296)-MONTH('12-Month View'!$C$3)&gt;=0,(YEAR(B296)-YEAR('12-Month View'!$C$3))*12+MONTH(B296)-MONTH('12-Month View'!$C$3)&lt;=11),(YEAR(B296)-YEAR('12-Month View'!$C$3))*12+MONTH(B296)-MONTH('12-Month View'!$C$3)+1,""))</f>
        <v/>
      </c>
      <c r="E296">
        <f>IF(D296="","",COUNTIFS($D$2:$D$601,D296,$B$2:$B$601,"&lt;"&amp;B296)+COUNTIFS($D$2:D296,D296,$B$2:B296,B296))</f>
        <v/>
      </c>
      <c r="F296">
        <f>IF(D296="","",D296*1000+E296)</f>
        <v/>
      </c>
    </row>
    <row r="297">
      <c r="A297" t="inlineStr">
        <is>
          <t>Deadline</t>
        </is>
      </c>
      <c r="B297" s="38">
        <f>IF(ISNUMBER(Tracker!F100),Tracker!F100,"")</f>
        <v/>
      </c>
      <c r="C297">
        <f>IF(B297="","",Tracker!A100)</f>
        <v/>
      </c>
      <c r="D297">
        <f>IF(B297="","",IF(AND((YEAR(B297)-YEAR('12-Month View'!$C$3))*12+MONTH(B297)-MONTH('12-Month View'!$C$3)&gt;=0,(YEAR(B297)-YEAR('12-Month View'!$C$3))*12+MONTH(B297)-MONTH('12-Month View'!$C$3)&lt;=11),(YEAR(B297)-YEAR('12-Month View'!$C$3))*12+MONTH(B297)-MONTH('12-Month View'!$C$3)+1,""))</f>
        <v/>
      </c>
      <c r="E297">
        <f>IF(D297="","",COUNTIFS($D$2:$D$601,D297,$B$2:$B$601,"&lt;"&amp;B297)+COUNTIFS($D$2:D297,D297,$B$2:B297,B297))</f>
        <v/>
      </c>
      <c r="F297">
        <f>IF(D297="","",D297*1000+E297)</f>
        <v/>
      </c>
    </row>
    <row r="298">
      <c r="A298" t="inlineStr">
        <is>
          <t>Deadline</t>
        </is>
      </c>
      <c r="B298" s="38">
        <f>IF(ISNUMBER(Tracker!F101),Tracker!F101,"")</f>
        <v/>
      </c>
      <c r="C298">
        <f>IF(B298="","",Tracker!A101)</f>
        <v/>
      </c>
      <c r="D298">
        <f>IF(B298="","",IF(AND((YEAR(B298)-YEAR('12-Month View'!$C$3))*12+MONTH(B298)-MONTH('12-Month View'!$C$3)&gt;=0,(YEAR(B298)-YEAR('12-Month View'!$C$3))*12+MONTH(B298)-MONTH('12-Month View'!$C$3)&lt;=11),(YEAR(B298)-YEAR('12-Month View'!$C$3))*12+MONTH(B298)-MONTH('12-Month View'!$C$3)+1,""))</f>
        <v/>
      </c>
      <c r="E298">
        <f>IF(D298="","",COUNTIFS($D$2:$D$601,D298,$B$2:$B$601,"&lt;"&amp;B298)+COUNTIFS($D$2:D298,D298,$B$2:B298,B298))</f>
        <v/>
      </c>
      <c r="F298">
        <f>IF(D298="","",D298*1000+E298)</f>
        <v/>
      </c>
    </row>
    <row r="299">
      <c r="A299" t="inlineStr">
        <is>
          <t>Deadline</t>
        </is>
      </c>
      <c r="B299" s="38">
        <f>IF(ISNUMBER(Tracker!F102),Tracker!F102,"")</f>
        <v/>
      </c>
      <c r="C299">
        <f>IF(B299="","",Tracker!A102)</f>
        <v/>
      </c>
      <c r="D299">
        <f>IF(B299="","",IF(AND((YEAR(B299)-YEAR('12-Month View'!$C$3))*12+MONTH(B299)-MONTH('12-Month View'!$C$3)&gt;=0,(YEAR(B299)-YEAR('12-Month View'!$C$3))*12+MONTH(B299)-MONTH('12-Month View'!$C$3)&lt;=11),(YEAR(B299)-YEAR('12-Month View'!$C$3))*12+MONTH(B299)-MONTH('12-Month View'!$C$3)+1,""))</f>
        <v/>
      </c>
      <c r="E299">
        <f>IF(D299="","",COUNTIFS($D$2:$D$601,D299,$B$2:$B$601,"&lt;"&amp;B299)+COUNTIFS($D$2:D299,D299,$B$2:B299,B299))</f>
        <v/>
      </c>
      <c r="F299">
        <f>IF(D299="","",D299*1000+E299)</f>
        <v/>
      </c>
    </row>
    <row r="300">
      <c r="A300" t="inlineStr">
        <is>
          <t>Deadline</t>
        </is>
      </c>
      <c r="B300" s="38">
        <f>IF(ISNUMBER(Tracker!F103),Tracker!F103,"")</f>
        <v/>
      </c>
      <c r="C300">
        <f>IF(B300="","",Tracker!A103)</f>
        <v/>
      </c>
      <c r="D300">
        <f>IF(B300="","",IF(AND((YEAR(B300)-YEAR('12-Month View'!$C$3))*12+MONTH(B300)-MONTH('12-Month View'!$C$3)&gt;=0,(YEAR(B300)-YEAR('12-Month View'!$C$3))*12+MONTH(B300)-MONTH('12-Month View'!$C$3)&lt;=11),(YEAR(B300)-YEAR('12-Month View'!$C$3))*12+MONTH(B300)-MONTH('12-Month View'!$C$3)+1,""))</f>
        <v/>
      </c>
      <c r="E300">
        <f>IF(D300="","",COUNTIFS($D$2:$D$601,D300,$B$2:$B$601,"&lt;"&amp;B300)+COUNTIFS($D$2:D300,D300,$B$2:B300,B300))</f>
        <v/>
      </c>
      <c r="F300">
        <f>IF(D300="","",D300*1000+E300)</f>
        <v/>
      </c>
    </row>
    <row r="301">
      <c r="A301" t="inlineStr">
        <is>
          <t>Deadline</t>
        </is>
      </c>
      <c r="B301" s="38">
        <f>IF(ISNUMBER(Tracker!F104),Tracker!F104,"")</f>
        <v/>
      </c>
      <c r="C301">
        <f>IF(B301="","",Tracker!A104)</f>
        <v/>
      </c>
      <c r="D301">
        <f>IF(B301="","",IF(AND((YEAR(B301)-YEAR('12-Month View'!$C$3))*12+MONTH(B301)-MONTH('12-Month View'!$C$3)&gt;=0,(YEAR(B301)-YEAR('12-Month View'!$C$3))*12+MONTH(B301)-MONTH('12-Month View'!$C$3)&lt;=11),(YEAR(B301)-YEAR('12-Month View'!$C$3))*12+MONTH(B301)-MONTH('12-Month View'!$C$3)+1,""))</f>
        <v/>
      </c>
      <c r="E301">
        <f>IF(D301="","",COUNTIFS($D$2:$D$601,D301,$B$2:$B$601,"&lt;"&amp;B301)+COUNTIFS($D$2:D301,D301,$B$2:B301,B301))</f>
        <v/>
      </c>
      <c r="F301">
        <f>IF(D301="","",D301*1000+E301)</f>
        <v/>
      </c>
    </row>
    <row r="302">
      <c r="A302" t="inlineStr">
        <is>
          <t>Deadline</t>
        </is>
      </c>
      <c r="B302" s="38">
        <f>IF(ISNUMBER(Tracker!F105),Tracker!F105,"")</f>
        <v/>
      </c>
      <c r="C302">
        <f>IF(B302="","",Tracker!A105)</f>
        <v/>
      </c>
      <c r="D302">
        <f>IF(B302="","",IF(AND((YEAR(B302)-YEAR('12-Month View'!$C$3))*12+MONTH(B302)-MONTH('12-Month View'!$C$3)&gt;=0,(YEAR(B302)-YEAR('12-Month View'!$C$3))*12+MONTH(B302)-MONTH('12-Month View'!$C$3)&lt;=11),(YEAR(B302)-YEAR('12-Month View'!$C$3))*12+MONTH(B302)-MONTH('12-Month View'!$C$3)+1,""))</f>
        <v/>
      </c>
      <c r="E302">
        <f>IF(D302="","",COUNTIFS($D$2:$D$601,D302,$B$2:$B$601,"&lt;"&amp;B302)+COUNTIFS($D$2:D302,D302,$B$2:B302,B302))</f>
        <v/>
      </c>
      <c r="F302">
        <f>IF(D302="","",D302*1000+E302)</f>
        <v/>
      </c>
    </row>
    <row r="303">
      <c r="A303" t="inlineStr">
        <is>
          <t>Deadline</t>
        </is>
      </c>
      <c r="B303" s="38">
        <f>IF(ISNUMBER(Tracker!F106),Tracker!F106,"")</f>
        <v/>
      </c>
      <c r="C303">
        <f>IF(B303="","",Tracker!A106)</f>
        <v/>
      </c>
      <c r="D303">
        <f>IF(B303="","",IF(AND((YEAR(B303)-YEAR('12-Month View'!$C$3))*12+MONTH(B303)-MONTH('12-Month View'!$C$3)&gt;=0,(YEAR(B303)-YEAR('12-Month View'!$C$3))*12+MONTH(B303)-MONTH('12-Month View'!$C$3)&lt;=11),(YEAR(B303)-YEAR('12-Month View'!$C$3))*12+MONTH(B303)-MONTH('12-Month View'!$C$3)+1,""))</f>
        <v/>
      </c>
      <c r="E303">
        <f>IF(D303="","",COUNTIFS($D$2:$D$601,D303,$B$2:$B$601,"&lt;"&amp;B303)+COUNTIFS($D$2:D303,D303,$B$2:B303,B303))</f>
        <v/>
      </c>
      <c r="F303">
        <f>IF(D303="","",D303*1000+E303)</f>
        <v/>
      </c>
    </row>
    <row r="304">
      <c r="A304" t="inlineStr">
        <is>
          <t>Deadline</t>
        </is>
      </c>
      <c r="B304" s="38">
        <f>IF(ISNUMBER(Tracker!F107),Tracker!F107,"")</f>
        <v/>
      </c>
      <c r="C304">
        <f>IF(B304="","",Tracker!A107)</f>
        <v/>
      </c>
      <c r="D304">
        <f>IF(B304="","",IF(AND((YEAR(B304)-YEAR('12-Month View'!$C$3))*12+MONTH(B304)-MONTH('12-Month View'!$C$3)&gt;=0,(YEAR(B304)-YEAR('12-Month View'!$C$3))*12+MONTH(B304)-MONTH('12-Month View'!$C$3)&lt;=11),(YEAR(B304)-YEAR('12-Month View'!$C$3))*12+MONTH(B304)-MONTH('12-Month View'!$C$3)+1,""))</f>
        <v/>
      </c>
      <c r="E304">
        <f>IF(D304="","",COUNTIFS($D$2:$D$601,D304,$B$2:$B$601,"&lt;"&amp;B304)+COUNTIFS($D$2:D304,D304,$B$2:B304,B304))</f>
        <v/>
      </c>
      <c r="F304">
        <f>IF(D304="","",D304*1000+E304)</f>
        <v/>
      </c>
    </row>
    <row r="305">
      <c r="A305" t="inlineStr">
        <is>
          <t>Deadline</t>
        </is>
      </c>
      <c r="B305" s="38">
        <f>IF(ISNUMBER(Tracker!F108),Tracker!F108,"")</f>
        <v/>
      </c>
      <c r="C305">
        <f>IF(B305="","",Tracker!A108)</f>
        <v/>
      </c>
      <c r="D305">
        <f>IF(B305="","",IF(AND((YEAR(B305)-YEAR('12-Month View'!$C$3))*12+MONTH(B305)-MONTH('12-Month View'!$C$3)&gt;=0,(YEAR(B305)-YEAR('12-Month View'!$C$3))*12+MONTH(B305)-MONTH('12-Month View'!$C$3)&lt;=11),(YEAR(B305)-YEAR('12-Month View'!$C$3))*12+MONTH(B305)-MONTH('12-Month View'!$C$3)+1,""))</f>
        <v/>
      </c>
      <c r="E305">
        <f>IF(D305="","",COUNTIFS($D$2:$D$601,D305,$B$2:$B$601,"&lt;"&amp;B305)+COUNTIFS($D$2:D305,D305,$B$2:B305,B305))</f>
        <v/>
      </c>
      <c r="F305">
        <f>IF(D305="","",D305*1000+E305)</f>
        <v/>
      </c>
    </row>
    <row r="306">
      <c r="A306" t="inlineStr">
        <is>
          <t>Deadline</t>
        </is>
      </c>
      <c r="B306" s="38">
        <f>IF(ISNUMBER(Tracker!F109),Tracker!F109,"")</f>
        <v/>
      </c>
      <c r="C306">
        <f>IF(B306="","",Tracker!A109)</f>
        <v/>
      </c>
      <c r="D306">
        <f>IF(B306="","",IF(AND((YEAR(B306)-YEAR('12-Month View'!$C$3))*12+MONTH(B306)-MONTH('12-Month View'!$C$3)&gt;=0,(YEAR(B306)-YEAR('12-Month View'!$C$3))*12+MONTH(B306)-MONTH('12-Month View'!$C$3)&lt;=11),(YEAR(B306)-YEAR('12-Month View'!$C$3))*12+MONTH(B306)-MONTH('12-Month View'!$C$3)+1,""))</f>
        <v/>
      </c>
      <c r="E306">
        <f>IF(D306="","",COUNTIFS($D$2:$D$601,D306,$B$2:$B$601,"&lt;"&amp;B306)+COUNTIFS($D$2:D306,D306,$B$2:B306,B306))</f>
        <v/>
      </c>
      <c r="F306">
        <f>IF(D306="","",D306*1000+E306)</f>
        <v/>
      </c>
    </row>
    <row r="307">
      <c r="A307" t="inlineStr">
        <is>
          <t>Deadline</t>
        </is>
      </c>
      <c r="B307" s="38">
        <f>IF(ISNUMBER(Tracker!F110),Tracker!F110,"")</f>
        <v/>
      </c>
      <c r="C307">
        <f>IF(B307="","",Tracker!A110)</f>
        <v/>
      </c>
      <c r="D307">
        <f>IF(B307="","",IF(AND((YEAR(B307)-YEAR('12-Month View'!$C$3))*12+MONTH(B307)-MONTH('12-Month View'!$C$3)&gt;=0,(YEAR(B307)-YEAR('12-Month View'!$C$3))*12+MONTH(B307)-MONTH('12-Month View'!$C$3)&lt;=11),(YEAR(B307)-YEAR('12-Month View'!$C$3))*12+MONTH(B307)-MONTH('12-Month View'!$C$3)+1,""))</f>
        <v/>
      </c>
      <c r="E307">
        <f>IF(D307="","",COUNTIFS($D$2:$D$601,D307,$B$2:$B$601,"&lt;"&amp;B307)+COUNTIFS($D$2:D307,D307,$B$2:B307,B307))</f>
        <v/>
      </c>
      <c r="F307">
        <f>IF(D307="","",D307*1000+E307)</f>
        <v/>
      </c>
    </row>
    <row r="308">
      <c r="A308" t="inlineStr">
        <is>
          <t>Deadline</t>
        </is>
      </c>
      <c r="B308" s="38">
        <f>IF(ISNUMBER(Tracker!F111),Tracker!F111,"")</f>
        <v/>
      </c>
      <c r="C308">
        <f>IF(B308="","",Tracker!A111)</f>
        <v/>
      </c>
      <c r="D308">
        <f>IF(B308="","",IF(AND((YEAR(B308)-YEAR('12-Month View'!$C$3))*12+MONTH(B308)-MONTH('12-Month View'!$C$3)&gt;=0,(YEAR(B308)-YEAR('12-Month View'!$C$3))*12+MONTH(B308)-MONTH('12-Month View'!$C$3)&lt;=11),(YEAR(B308)-YEAR('12-Month View'!$C$3))*12+MONTH(B308)-MONTH('12-Month View'!$C$3)+1,""))</f>
        <v/>
      </c>
      <c r="E308">
        <f>IF(D308="","",COUNTIFS($D$2:$D$601,D308,$B$2:$B$601,"&lt;"&amp;B308)+COUNTIFS($D$2:D308,D308,$B$2:B308,B308))</f>
        <v/>
      </c>
      <c r="F308">
        <f>IF(D308="","",D308*1000+E308)</f>
        <v/>
      </c>
    </row>
    <row r="309">
      <c r="A309" t="inlineStr">
        <is>
          <t>Deadline</t>
        </is>
      </c>
      <c r="B309" s="38">
        <f>IF(ISNUMBER(Tracker!F112),Tracker!F112,"")</f>
        <v/>
      </c>
      <c r="C309">
        <f>IF(B309="","",Tracker!A112)</f>
        <v/>
      </c>
      <c r="D309">
        <f>IF(B309="","",IF(AND((YEAR(B309)-YEAR('12-Month View'!$C$3))*12+MONTH(B309)-MONTH('12-Month View'!$C$3)&gt;=0,(YEAR(B309)-YEAR('12-Month View'!$C$3))*12+MONTH(B309)-MONTH('12-Month View'!$C$3)&lt;=11),(YEAR(B309)-YEAR('12-Month View'!$C$3))*12+MONTH(B309)-MONTH('12-Month View'!$C$3)+1,""))</f>
        <v/>
      </c>
      <c r="E309">
        <f>IF(D309="","",COUNTIFS($D$2:$D$601,D309,$B$2:$B$601,"&lt;"&amp;B309)+COUNTIFS($D$2:D309,D309,$B$2:B309,B309))</f>
        <v/>
      </c>
      <c r="F309">
        <f>IF(D309="","",D309*1000+E309)</f>
        <v/>
      </c>
    </row>
    <row r="310">
      <c r="A310" t="inlineStr">
        <is>
          <t>Deadline</t>
        </is>
      </c>
      <c r="B310" s="38">
        <f>IF(ISNUMBER(Tracker!F113),Tracker!F113,"")</f>
        <v/>
      </c>
      <c r="C310">
        <f>IF(B310="","",Tracker!A113)</f>
        <v/>
      </c>
      <c r="D310">
        <f>IF(B310="","",IF(AND((YEAR(B310)-YEAR('12-Month View'!$C$3))*12+MONTH(B310)-MONTH('12-Month View'!$C$3)&gt;=0,(YEAR(B310)-YEAR('12-Month View'!$C$3))*12+MONTH(B310)-MONTH('12-Month View'!$C$3)&lt;=11),(YEAR(B310)-YEAR('12-Month View'!$C$3))*12+MONTH(B310)-MONTH('12-Month View'!$C$3)+1,""))</f>
        <v/>
      </c>
      <c r="E310">
        <f>IF(D310="","",COUNTIFS($D$2:$D$601,D310,$B$2:$B$601,"&lt;"&amp;B310)+COUNTIFS($D$2:D310,D310,$B$2:B310,B310))</f>
        <v/>
      </c>
      <c r="F310">
        <f>IF(D310="","",D310*1000+E310)</f>
        <v/>
      </c>
    </row>
    <row r="311">
      <c r="A311" t="inlineStr">
        <is>
          <t>Deadline</t>
        </is>
      </c>
      <c r="B311" s="38">
        <f>IF(ISNUMBER(Tracker!F114),Tracker!F114,"")</f>
        <v/>
      </c>
      <c r="C311">
        <f>IF(B311="","",Tracker!A114)</f>
        <v/>
      </c>
      <c r="D311">
        <f>IF(B311="","",IF(AND((YEAR(B311)-YEAR('12-Month View'!$C$3))*12+MONTH(B311)-MONTH('12-Month View'!$C$3)&gt;=0,(YEAR(B311)-YEAR('12-Month View'!$C$3))*12+MONTH(B311)-MONTH('12-Month View'!$C$3)&lt;=11),(YEAR(B311)-YEAR('12-Month View'!$C$3))*12+MONTH(B311)-MONTH('12-Month View'!$C$3)+1,""))</f>
        <v/>
      </c>
      <c r="E311">
        <f>IF(D311="","",COUNTIFS($D$2:$D$601,D311,$B$2:$B$601,"&lt;"&amp;B311)+COUNTIFS($D$2:D311,D311,$B$2:B311,B311))</f>
        <v/>
      </c>
      <c r="F311">
        <f>IF(D311="","",D311*1000+E311)</f>
        <v/>
      </c>
    </row>
    <row r="312">
      <c r="A312" t="inlineStr">
        <is>
          <t>Deadline</t>
        </is>
      </c>
      <c r="B312" s="38">
        <f>IF(ISNUMBER(Tracker!F115),Tracker!F115,"")</f>
        <v/>
      </c>
      <c r="C312">
        <f>IF(B312="","",Tracker!A115)</f>
        <v/>
      </c>
      <c r="D312">
        <f>IF(B312="","",IF(AND((YEAR(B312)-YEAR('12-Month View'!$C$3))*12+MONTH(B312)-MONTH('12-Month View'!$C$3)&gt;=0,(YEAR(B312)-YEAR('12-Month View'!$C$3))*12+MONTH(B312)-MONTH('12-Month View'!$C$3)&lt;=11),(YEAR(B312)-YEAR('12-Month View'!$C$3))*12+MONTH(B312)-MONTH('12-Month View'!$C$3)+1,""))</f>
        <v/>
      </c>
      <c r="E312">
        <f>IF(D312="","",COUNTIFS($D$2:$D$601,D312,$B$2:$B$601,"&lt;"&amp;B312)+COUNTIFS($D$2:D312,D312,$B$2:B312,B312))</f>
        <v/>
      </c>
      <c r="F312">
        <f>IF(D312="","",D312*1000+E312)</f>
        <v/>
      </c>
    </row>
    <row r="313">
      <c r="A313" t="inlineStr">
        <is>
          <t>Deadline</t>
        </is>
      </c>
      <c r="B313" s="38">
        <f>IF(ISNUMBER(Tracker!F116),Tracker!F116,"")</f>
        <v/>
      </c>
      <c r="C313">
        <f>IF(B313="","",Tracker!A116)</f>
        <v/>
      </c>
      <c r="D313">
        <f>IF(B313="","",IF(AND((YEAR(B313)-YEAR('12-Month View'!$C$3))*12+MONTH(B313)-MONTH('12-Month View'!$C$3)&gt;=0,(YEAR(B313)-YEAR('12-Month View'!$C$3))*12+MONTH(B313)-MONTH('12-Month View'!$C$3)&lt;=11),(YEAR(B313)-YEAR('12-Month View'!$C$3))*12+MONTH(B313)-MONTH('12-Month View'!$C$3)+1,""))</f>
        <v/>
      </c>
      <c r="E313">
        <f>IF(D313="","",COUNTIFS($D$2:$D$601,D313,$B$2:$B$601,"&lt;"&amp;B313)+COUNTIFS($D$2:D313,D313,$B$2:B313,B313))</f>
        <v/>
      </c>
      <c r="F313">
        <f>IF(D313="","",D313*1000+E313)</f>
        <v/>
      </c>
    </row>
    <row r="314">
      <c r="A314" t="inlineStr">
        <is>
          <t>Deadline</t>
        </is>
      </c>
      <c r="B314" s="38">
        <f>IF(ISNUMBER(Tracker!F117),Tracker!F117,"")</f>
        <v/>
      </c>
      <c r="C314">
        <f>IF(B314="","",Tracker!A117)</f>
        <v/>
      </c>
      <c r="D314">
        <f>IF(B314="","",IF(AND((YEAR(B314)-YEAR('12-Month View'!$C$3))*12+MONTH(B314)-MONTH('12-Month View'!$C$3)&gt;=0,(YEAR(B314)-YEAR('12-Month View'!$C$3))*12+MONTH(B314)-MONTH('12-Month View'!$C$3)&lt;=11),(YEAR(B314)-YEAR('12-Month View'!$C$3))*12+MONTH(B314)-MONTH('12-Month View'!$C$3)+1,""))</f>
        <v/>
      </c>
      <c r="E314">
        <f>IF(D314="","",COUNTIFS($D$2:$D$601,D314,$B$2:$B$601,"&lt;"&amp;B314)+COUNTIFS($D$2:D314,D314,$B$2:B314,B314))</f>
        <v/>
      </c>
      <c r="F314">
        <f>IF(D314="","",D314*1000+E314)</f>
        <v/>
      </c>
    </row>
    <row r="315">
      <c r="A315" t="inlineStr">
        <is>
          <t>Deadline</t>
        </is>
      </c>
      <c r="B315" s="38">
        <f>IF(ISNUMBER(Tracker!F118),Tracker!F118,"")</f>
        <v/>
      </c>
      <c r="C315">
        <f>IF(B315="","",Tracker!A118)</f>
        <v/>
      </c>
      <c r="D315">
        <f>IF(B315="","",IF(AND((YEAR(B315)-YEAR('12-Month View'!$C$3))*12+MONTH(B315)-MONTH('12-Month View'!$C$3)&gt;=0,(YEAR(B315)-YEAR('12-Month View'!$C$3))*12+MONTH(B315)-MONTH('12-Month View'!$C$3)&lt;=11),(YEAR(B315)-YEAR('12-Month View'!$C$3))*12+MONTH(B315)-MONTH('12-Month View'!$C$3)+1,""))</f>
        <v/>
      </c>
      <c r="E315">
        <f>IF(D315="","",COUNTIFS($D$2:$D$601,D315,$B$2:$B$601,"&lt;"&amp;B315)+COUNTIFS($D$2:D315,D315,$B$2:B315,B315))</f>
        <v/>
      </c>
      <c r="F315">
        <f>IF(D315="","",D315*1000+E315)</f>
        <v/>
      </c>
    </row>
    <row r="316">
      <c r="A316" t="inlineStr">
        <is>
          <t>Deadline</t>
        </is>
      </c>
      <c r="B316" s="38">
        <f>IF(ISNUMBER(Tracker!F119),Tracker!F119,"")</f>
        <v/>
      </c>
      <c r="C316">
        <f>IF(B316="","",Tracker!A119)</f>
        <v/>
      </c>
      <c r="D316">
        <f>IF(B316="","",IF(AND((YEAR(B316)-YEAR('12-Month View'!$C$3))*12+MONTH(B316)-MONTH('12-Month View'!$C$3)&gt;=0,(YEAR(B316)-YEAR('12-Month View'!$C$3))*12+MONTH(B316)-MONTH('12-Month View'!$C$3)&lt;=11),(YEAR(B316)-YEAR('12-Month View'!$C$3))*12+MONTH(B316)-MONTH('12-Month View'!$C$3)+1,""))</f>
        <v/>
      </c>
      <c r="E316">
        <f>IF(D316="","",COUNTIFS($D$2:$D$601,D316,$B$2:$B$601,"&lt;"&amp;B316)+COUNTIFS($D$2:D316,D316,$B$2:B316,B316))</f>
        <v/>
      </c>
      <c r="F316">
        <f>IF(D316="","",D316*1000+E316)</f>
        <v/>
      </c>
    </row>
    <row r="317">
      <c r="A317" t="inlineStr">
        <is>
          <t>Deadline</t>
        </is>
      </c>
      <c r="B317" s="38">
        <f>IF(ISNUMBER(Tracker!F120),Tracker!F120,"")</f>
        <v/>
      </c>
      <c r="C317">
        <f>IF(B317="","",Tracker!A120)</f>
        <v/>
      </c>
      <c r="D317">
        <f>IF(B317="","",IF(AND((YEAR(B317)-YEAR('12-Month View'!$C$3))*12+MONTH(B317)-MONTH('12-Month View'!$C$3)&gt;=0,(YEAR(B317)-YEAR('12-Month View'!$C$3))*12+MONTH(B317)-MONTH('12-Month View'!$C$3)&lt;=11),(YEAR(B317)-YEAR('12-Month View'!$C$3))*12+MONTH(B317)-MONTH('12-Month View'!$C$3)+1,""))</f>
        <v/>
      </c>
      <c r="E317">
        <f>IF(D317="","",COUNTIFS($D$2:$D$601,D317,$B$2:$B$601,"&lt;"&amp;B317)+COUNTIFS($D$2:D317,D317,$B$2:B317,B317))</f>
        <v/>
      </c>
      <c r="F317">
        <f>IF(D317="","",D317*1000+E317)</f>
        <v/>
      </c>
    </row>
    <row r="318">
      <c r="A318" t="inlineStr">
        <is>
          <t>Deadline</t>
        </is>
      </c>
      <c r="B318" s="38">
        <f>IF(ISNUMBER(Tracker!F121),Tracker!F121,"")</f>
        <v/>
      </c>
      <c r="C318">
        <f>IF(B318="","",Tracker!A121)</f>
        <v/>
      </c>
      <c r="D318">
        <f>IF(B318="","",IF(AND((YEAR(B318)-YEAR('12-Month View'!$C$3))*12+MONTH(B318)-MONTH('12-Month View'!$C$3)&gt;=0,(YEAR(B318)-YEAR('12-Month View'!$C$3))*12+MONTH(B318)-MONTH('12-Month View'!$C$3)&lt;=11),(YEAR(B318)-YEAR('12-Month View'!$C$3))*12+MONTH(B318)-MONTH('12-Month View'!$C$3)+1,""))</f>
        <v/>
      </c>
      <c r="E318">
        <f>IF(D318="","",COUNTIFS($D$2:$D$601,D318,$B$2:$B$601,"&lt;"&amp;B318)+COUNTIFS($D$2:D318,D318,$B$2:B318,B318))</f>
        <v/>
      </c>
      <c r="F318">
        <f>IF(D318="","",D318*1000+E318)</f>
        <v/>
      </c>
    </row>
    <row r="319">
      <c r="A319" t="inlineStr">
        <is>
          <t>Deadline</t>
        </is>
      </c>
      <c r="B319" s="38">
        <f>IF(ISNUMBER(Tracker!F122),Tracker!F122,"")</f>
        <v/>
      </c>
      <c r="C319">
        <f>IF(B319="","",Tracker!A122)</f>
        <v/>
      </c>
      <c r="D319">
        <f>IF(B319="","",IF(AND((YEAR(B319)-YEAR('12-Month View'!$C$3))*12+MONTH(B319)-MONTH('12-Month View'!$C$3)&gt;=0,(YEAR(B319)-YEAR('12-Month View'!$C$3))*12+MONTH(B319)-MONTH('12-Month View'!$C$3)&lt;=11),(YEAR(B319)-YEAR('12-Month View'!$C$3))*12+MONTH(B319)-MONTH('12-Month View'!$C$3)+1,""))</f>
        <v/>
      </c>
      <c r="E319">
        <f>IF(D319="","",COUNTIFS($D$2:$D$601,D319,$B$2:$B$601,"&lt;"&amp;B319)+COUNTIFS($D$2:D319,D319,$B$2:B319,B319))</f>
        <v/>
      </c>
      <c r="F319">
        <f>IF(D319="","",D319*1000+E319)</f>
        <v/>
      </c>
    </row>
    <row r="320">
      <c r="A320" t="inlineStr">
        <is>
          <t>Deadline</t>
        </is>
      </c>
      <c r="B320" s="38">
        <f>IF(ISNUMBER(Tracker!F123),Tracker!F123,"")</f>
        <v/>
      </c>
      <c r="C320">
        <f>IF(B320="","",Tracker!A123)</f>
        <v/>
      </c>
      <c r="D320">
        <f>IF(B320="","",IF(AND((YEAR(B320)-YEAR('12-Month View'!$C$3))*12+MONTH(B320)-MONTH('12-Month View'!$C$3)&gt;=0,(YEAR(B320)-YEAR('12-Month View'!$C$3))*12+MONTH(B320)-MONTH('12-Month View'!$C$3)&lt;=11),(YEAR(B320)-YEAR('12-Month View'!$C$3))*12+MONTH(B320)-MONTH('12-Month View'!$C$3)+1,""))</f>
        <v/>
      </c>
      <c r="E320">
        <f>IF(D320="","",COUNTIFS($D$2:$D$601,D320,$B$2:$B$601,"&lt;"&amp;B320)+COUNTIFS($D$2:D320,D320,$B$2:B320,B320))</f>
        <v/>
      </c>
      <c r="F320">
        <f>IF(D320="","",D320*1000+E320)</f>
        <v/>
      </c>
    </row>
    <row r="321">
      <c r="A321" t="inlineStr">
        <is>
          <t>Deadline</t>
        </is>
      </c>
      <c r="B321" s="38">
        <f>IF(ISNUMBER(Tracker!F124),Tracker!F124,"")</f>
        <v/>
      </c>
      <c r="C321">
        <f>IF(B321="","",Tracker!A124)</f>
        <v/>
      </c>
      <c r="D321">
        <f>IF(B321="","",IF(AND((YEAR(B321)-YEAR('12-Month View'!$C$3))*12+MONTH(B321)-MONTH('12-Month View'!$C$3)&gt;=0,(YEAR(B321)-YEAR('12-Month View'!$C$3))*12+MONTH(B321)-MONTH('12-Month View'!$C$3)&lt;=11),(YEAR(B321)-YEAR('12-Month View'!$C$3))*12+MONTH(B321)-MONTH('12-Month View'!$C$3)+1,""))</f>
        <v/>
      </c>
      <c r="E321">
        <f>IF(D321="","",COUNTIFS($D$2:$D$601,D321,$B$2:$B$601,"&lt;"&amp;B321)+COUNTIFS($D$2:D321,D321,$B$2:B321,B321))</f>
        <v/>
      </c>
      <c r="F321">
        <f>IF(D321="","",D321*1000+E321)</f>
        <v/>
      </c>
    </row>
    <row r="322">
      <c r="A322" t="inlineStr">
        <is>
          <t>Deadline</t>
        </is>
      </c>
      <c r="B322" s="38">
        <f>IF(ISNUMBER(Tracker!F125),Tracker!F125,"")</f>
        <v/>
      </c>
      <c r="C322">
        <f>IF(B322="","",Tracker!A125)</f>
        <v/>
      </c>
      <c r="D322">
        <f>IF(B322="","",IF(AND((YEAR(B322)-YEAR('12-Month View'!$C$3))*12+MONTH(B322)-MONTH('12-Month View'!$C$3)&gt;=0,(YEAR(B322)-YEAR('12-Month View'!$C$3))*12+MONTH(B322)-MONTH('12-Month View'!$C$3)&lt;=11),(YEAR(B322)-YEAR('12-Month View'!$C$3))*12+MONTH(B322)-MONTH('12-Month View'!$C$3)+1,""))</f>
        <v/>
      </c>
      <c r="E322">
        <f>IF(D322="","",COUNTIFS($D$2:$D$601,D322,$B$2:$B$601,"&lt;"&amp;B322)+COUNTIFS($D$2:D322,D322,$B$2:B322,B322))</f>
        <v/>
      </c>
      <c r="F322">
        <f>IF(D322="","",D322*1000+E322)</f>
        <v/>
      </c>
    </row>
    <row r="323">
      <c r="A323" t="inlineStr">
        <is>
          <t>Deadline</t>
        </is>
      </c>
      <c r="B323" s="38">
        <f>IF(ISNUMBER(Tracker!F126),Tracker!F126,"")</f>
        <v/>
      </c>
      <c r="C323">
        <f>IF(B323="","",Tracker!A126)</f>
        <v/>
      </c>
      <c r="D323">
        <f>IF(B323="","",IF(AND((YEAR(B323)-YEAR('12-Month View'!$C$3))*12+MONTH(B323)-MONTH('12-Month View'!$C$3)&gt;=0,(YEAR(B323)-YEAR('12-Month View'!$C$3))*12+MONTH(B323)-MONTH('12-Month View'!$C$3)&lt;=11),(YEAR(B323)-YEAR('12-Month View'!$C$3))*12+MONTH(B323)-MONTH('12-Month View'!$C$3)+1,""))</f>
        <v/>
      </c>
      <c r="E323">
        <f>IF(D323="","",COUNTIFS($D$2:$D$601,D323,$B$2:$B$601,"&lt;"&amp;B323)+COUNTIFS($D$2:D323,D323,$B$2:B323,B323))</f>
        <v/>
      </c>
      <c r="F323">
        <f>IF(D323="","",D323*1000+E323)</f>
        <v/>
      </c>
    </row>
    <row r="324">
      <c r="A324" t="inlineStr">
        <is>
          <t>Deadline</t>
        </is>
      </c>
      <c r="B324" s="38">
        <f>IF(ISNUMBER(Tracker!F127),Tracker!F127,"")</f>
        <v/>
      </c>
      <c r="C324">
        <f>IF(B324="","",Tracker!A127)</f>
        <v/>
      </c>
      <c r="D324">
        <f>IF(B324="","",IF(AND((YEAR(B324)-YEAR('12-Month View'!$C$3))*12+MONTH(B324)-MONTH('12-Month View'!$C$3)&gt;=0,(YEAR(B324)-YEAR('12-Month View'!$C$3))*12+MONTH(B324)-MONTH('12-Month View'!$C$3)&lt;=11),(YEAR(B324)-YEAR('12-Month View'!$C$3))*12+MONTH(B324)-MONTH('12-Month View'!$C$3)+1,""))</f>
        <v/>
      </c>
      <c r="E324">
        <f>IF(D324="","",COUNTIFS($D$2:$D$601,D324,$B$2:$B$601,"&lt;"&amp;B324)+COUNTIFS($D$2:D324,D324,$B$2:B324,B324))</f>
        <v/>
      </c>
      <c r="F324">
        <f>IF(D324="","",D324*1000+E324)</f>
        <v/>
      </c>
    </row>
    <row r="325">
      <c r="A325" t="inlineStr">
        <is>
          <t>Deadline</t>
        </is>
      </c>
      <c r="B325" s="38">
        <f>IF(ISNUMBER(Tracker!F128),Tracker!F128,"")</f>
        <v/>
      </c>
      <c r="C325">
        <f>IF(B325="","",Tracker!A128)</f>
        <v/>
      </c>
      <c r="D325">
        <f>IF(B325="","",IF(AND((YEAR(B325)-YEAR('12-Month View'!$C$3))*12+MONTH(B325)-MONTH('12-Month View'!$C$3)&gt;=0,(YEAR(B325)-YEAR('12-Month View'!$C$3))*12+MONTH(B325)-MONTH('12-Month View'!$C$3)&lt;=11),(YEAR(B325)-YEAR('12-Month View'!$C$3))*12+MONTH(B325)-MONTH('12-Month View'!$C$3)+1,""))</f>
        <v/>
      </c>
      <c r="E325">
        <f>IF(D325="","",COUNTIFS($D$2:$D$601,D325,$B$2:$B$601,"&lt;"&amp;B325)+COUNTIFS($D$2:D325,D325,$B$2:B325,B325))</f>
        <v/>
      </c>
      <c r="F325">
        <f>IF(D325="","",D325*1000+E325)</f>
        <v/>
      </c>
    </row>
    <row r="326">
      <c r="A326" t="inlineStr">
        <is>
          <t>Deadline</t>
        </is>
      </c>
      <c r="B326" s="38">
        <f>IF(ISNUMBER(Tracker!F129),Tracker!F129,"")</f>
        <v/>
      </c>
      <c r="C326">
        <f>IF(B326="","",Tracker!A129)</f>
        <v/>
      </c>
      <c r="D326">
        <f>IF(B326="","",IF(AND((YEAR(B326)-YEAR('12-Month View'!$C$3))*12+MONTH(B326)-MONTH('12-Month View'!$C$3)&gt;=0,(YEAR(B326)-YEAR('12-Month View'!$C$3))*12+MONTH(B326)-MONTH('12-Month View'!$C$3)&lt;=11),(YEAR(B326)-YEAR('12-Month View'!$C$3))*12+MONTH(B326)-MONTH('12-Month View'!$C$3)+1,""))</f>
        <v/>
      </c>
      <c r="E326">
        <f>IF(D326="","",COUNTIFS($D$2:$D$601,D326,$B$2:$B$601,"&lt;"&amp;B326)+COUNTIFS($D$2:D326,D326,$B$2:B326,B326))</f>
        <v/>
      </c>
      <c r="F326">
        <f>IF(D326="","",D326*1000+E326)</f>
        <v/>
      </c>
    </row>
    <row r="327">
      <c r="A327" t="inlineStr">
        <is>
          <t>Deadline</t>
        </is>
      </c>
      <c r="B327" s="38">
        <f>IF(ISNUMBER(Tracker!F130),Tracker!F130,"")</f>
        <v/>
      </c>
      <c r="C327">
        <f>IF(B327="","",Tracker!A130)</f>
        <v/>
      </c>
      <c r="D327">
        <f>IF(B327="","",IF(AND((YEAR(B327)-YEAR('12-Month View'!$C$3))*12+MONTH(B327)-MONTH('12-Month View'!$C$3)&gt;=0,(YEAR(B327)-YEAR('12-Month View'!$C$3))*12+MONTH(B327)-MONTH('12-Month View'!$C$3)&lt;=11),(YEAR(B327)-YEAR('12-Month View'!$C$3))*12+MONTH(B327)-MONTH('12-Month View'!$C$3)+1,""))</f>
        <v/>
      </c>
      <c r="E327">
        <f>IF(D327="","",COUNTIFS($D$2:$D$601,D327,$B$2:$B$601,"&lt;"&amp;B327)+COUNTIFS($D$2:D327,D327,$B$2:B327,B327))</f>
        <v/>
      </c>
      <c r="F327">
        <f>IF(D327="","",D327*1000+E327)</f>
        <v/>
      </c>
    </row>
    <row r="328">
      <c r="A328" t="inlineStr">
        <is>
          <t>Deadline</t>
        </is>
      </c>
      <c r="B328" s="38">
        <f>IF(ISNUMBER(Tracker!F131),Tracker!F131,"")</f>
        <v/>
      </c>
      <c r="C328">
        <f>IF(B328="","",Tracker!A131)</f>
        <v/>
      </c>
      <c r="D328">
        <f>IF(B328="","",IF(AND((YEAR(B328)-YEAR('12-Month View'!$C$3))*12+MONTH(B328)-MONTH('12-Month View'!$C$3)&gt;=0,(YEAR(B328)-YEAR('12-Month View'!$C$3))*12+MONTH(B328)-MONTH('12-Month View'!$C$3)&lt;=11),(YEAR(B328)-YEAR('12-Month View'!$C$3))*12+MONTH(B328)-MONTH('12-Month View'!$C$3)+1,""))</f>
        <v/>
      </c>
      <c r="E328">
        <f>IF(D328="","",COUNTIFS($D$2:$D$601,D328,$B$2:$B$601,"&lt;"&amp;B328)+COUNTIFS($D$2:D328,D328,$B$2:B328,B328))</f>
        <v/>
      </c>
      <c r="F328">
        <f>IF(D328="","",D328*1000+E328)</f>
        <v/>
      </c>
    </row>
    <row r="329">
      <c r="A329" t="inlineStr">
        <is>
          <t>Deadline</t>
        </is>
      </c>
      <c r="B329" s="38">
        <f>IF(ISNUMBER(Tracker!F132),Tracker!F132,"")</f>
        <v/>
      </c>
      <c r="C329">
        <f>IF(B329="","",Tracker!A132)</f>
        <v/>
      </c>
      <c r="D329">
        <f>IF(B329="","",IF(AND((YEAR(B329)-YEAR('12-Month View'!$C$3))*12+MONTH(B329)-MONTH('12-Month View'!$C$3)&gt;=0,(YEAR(B329)-YEAR('12-Month View'!$C$3))*12+MONTH(B329)-MONTH('12-Month View'!$C$3)&lt;=11),(YEAR(B329)-YEAR('12-Month View'!$C$3))*12+MONTH(B329)-MONTH('12-Month View'!$C$3)+1,""))</f>
        <v/>
      </c>
      <c r="E329">
        <f>IF(D329="","",COUNTIFS($D$2:$D$601,D329,$B$2:$B$601,"&lt;"&amp;B329)+COUNTIFS($D$2:D329,D329,$B$2:B329,B329))</f>
        <v/>
      </c>
      <c r="F329">
        <f>IF(D329="","",D329*1000+E329)</f>
        <v/>
      </c>
    </row>
    <row r="330">
      <c r="A330" t="inlineStr">
        <is>
          <t>Deadline</t>
        </is>
      </c>
      <c r="B330" s="38">
        <f>IF(ISNUMBER(Tracker!F133),Tracker!F133,"")</f>
        <v/>
      </c>
      <c r="C330">
        <f>IF(B330="","",Tracker!A133)</f>
        <v/>
      </c>
      <c r="D330">
        <f>IF(B330="","",IF(AND((YEAR(B330)-YEAR('12-Month View'!$C$3))*12+MONTH(B330)-MONTH('12-Month View'!$C$3)&gt;=0,(YEAR(B330)-YEAR('12-Month View'!$C$3))*12+MONTH(B330)-MONTH('12-Month View'!$C$3)&lt;=11),(YEAR(B330)-YEAR('12-Month View'!$C$3))*12+MONTH(B330)-MONTH('12-Month View'!$C$3)+1,""))</f>
        <v/>
      </c>
      <c r="E330">
        <f>IF(D330="","",COUNTIFS($D$2:$D$601,D330,$B$2:$B$601,"&lt;"&amp;B330)+COUNTIFS($D$2:D330,D330,$B$2:B330,B330))</f>
        <v/>
      </c>
      <c r="F330">
        <f>IF(D330="","",D330*1000+E330)</f>
        <v/>
      </c>
    </row>
    <row r="331">
      <c r="A331" t="inlineStr">
        <is>
          <t>Deadline</t>
        </is>
      </c>
      <c r="B331" s="38">
        <f>IF(ISNUMBER(Tracker!F134),Tracker!F134,"")</f>
        <v/>
      </c>
      <c r="C331">
        <f>IF(B331="","",Tracker!A134)</f>
        <v/>
      </c>
      <c r="D331">
        <f>IF(B331="","",IF(AND((YEAR(B331)-YEAR('12-Month View'!$C$3))*12+MONTH(B331)-MONTH('12-Month View'!$C$3)&gt;=0,(YEAR(B331)-YEAR('12-Month View'!$C$3))*12+MONTH(B331)-MONTH('12-Month View'!$C$3)&lt;=11),(YEAR(B331)-YEAR('12-Month View'!$C$3))*12+MONTH(B331)-MONTH('12-Month View'!$C$3)+1,""))</f>
        <v/>
      </c>
      <c r="E331">
        <f>IF(D331="","",COUNTIFS($D$2:$D$601,D331,$B$2:$B$601,"&lt;"&amp;B331)+COUNTIFS($D$2:D331,D331,$B$2:B331,B331))</f>
        <v/>
      </c>
      <c r="F331">
        <f>IF(D331="","",D331*1000+E331)</f>
        <v/>
      </c>
    </row>
    <row r="332">
      <c r="A332" t="inlineStr">
        <is>
          <t>Deadline</t>
        </is>
      </c>
      <c r="B332" s="38">
        <f>IF(ISNUMBER(Tracker!F135),Tracker!F135,"")</f>
        <v/>
      </c>
      <c r="C332">
        <f>IF(B332="","",Tracker!A135)</f>
        <v/>
      </c>
      <c r="D332">
        <f>IF(B332="","",IF(AND((YEAR(B332)-YEAR('12-Month View'!$C$3))*12+MONTH(B332)-MONTH('12-Month View'!$C$3)&gt;=0,(YEAR(B332)-YEAR('12-Month View'!$C$3))*12+MONTH(B332)-MONTH('12-Month View'!$C$3)&lt;=11),(YEAR(B332)-YEAR('12-Month View'!$C$3))*12+MONTH(B332)-MONTH('12-Month View'!$C$3)+1,""))</f>
        <v/>
      </c>
      <c r="E332">
        <f>IF(D332="","",COUNTIFS($D$2:$D$601,D332,$B$2:$B$601,"&lt;"&amp;B332)+COUNTIFS($D$2:D332,D332,$B$2:B332,B332))</f>
        <v/>
      </c>
      <c r="F332">
        <f>IF(D332="","",D332*1000+E332)</f>
        <v/>
      </c>
    </row>
    <row r="333">
      <c r="A333" t="inlineStr">
        <is>
          <t>Deadline</t>
        </is>
      </c>
      <c r="B333" s="38">
        <f>IF(ISNUMBER(Tracker!F136),Tracker!F136,"")</f>
        <v/>
      </c>
      <c r="C333">
        <f>IF(B333="","",Tracker!A136)</f>
        <v/>
      </c>
      <c r="D333">
        <f>IF(B333="","",IF(AND((YEAR(B333)-YEAR('12-Month View'!$C$3))*12+MONTH(B333)-MONTH('12-Month View'!$C$3)&gt;=0,(YEAR(B333)-YEAR('12-Month View'!$C$3))*12+MONTH(B333)-MONTH('12-Month View'!$C$3)&lt;=11),(YEAR(B333)-YEAR('12-Month View'!$C$3))*12+MONTH(B333)-MONTH('12-Month View'!$C$3)+1,""))</f>
        <v/>
      </c>
      <c r="E333">
        <f>IF(D333="","",COUNTIFS($D$2:$D$601,D333,$B$2:$B$601,"&lt;"&amp;B333)+COUNTIFS($D$2:D333,D333,$B$2:B333,B333))</f>
        <v/>
      </c>
      <c r="F333">
        <f>IF(D333="","",D333*1000+E333)</f>
        <v/>
      </c>
    </row>
    <row r="334">
      <c r="A334" t="inlineStr">
        <is>
          <t>Deadline</t>
        </is>
      </c>
      <c r="B334" s="38">
        <f>IF(ISNUMBER(Tracker!F137),Tracker!F137,"")</f>
        <v/>
      </c>
      <c r="C334">
        <f>IF(B334="","",Tracker!A137)</f>
        <v/>
      </c>
      <c r="D334">
        <f>IF(B334="","",IF(AND((YEAR(B334)-YEAR('12-Month View'!$C$3))*12+MONTH(B334)-MONTH('12-Month View'!$C$3)&gt;=0,(YEAR(B334)-YEAR('12-Month View'!$C$3))*12+MONTH(B334)-MONTH('12-Month View'!$C$3)&lt;=11),(YEAR(B334)-YEAR('12-Month View'!$C$3))*12+MONTH(B334)-MONTH('12-Month View'!$C$3)+1,""))</f>
        <v/>
      </c>
      <c r="E334">
        <f>IF(D334="","",COUNTIFS($D$2:$D$601,D334,$B$2:$B$601,"&lt;"&amp;B334)+COUNTIFS($D$2:D334,D334,$B$2:B334,B334))</f>
        <v/>
      </c>
      <c r="F334">
        <f>IF(D334="","",D334*1000+E334)</f>
        <v/>
      </c>
    </row>
    <row r="335">
      <c r="A335" t="inlineStr">
        <is>
          <t>Deadline</t>
        </is>
      </c>
      <c r="B335" s="38">
        <f>IF(ISNUMBER(Tracker!F138),Tracker!F138,"")</f>
        <v/>
      </c>
      <c r="C335">
        <f>IF(B335="","",Tracker!A138)</f>
        <v/>
      </c>
      <c r="D335">
        <f>IF(B335="","",IF(AND((YEAR(B335)-YEAR('12-Month View'!$C$3))*12+MONTH(B335)-MONTH('12-Month View'!$C$3)&gt;=0,(YEAR(B335)-YEAR('12-Month View'!$C$3))*12+MONTH(B335)-MONTH('12-Month View'!$C$3)&lt;=11),(YEAR(B335)-YEAR('12-Month View'!$C$3))*12+MONTH(B335)-MONTH('12-Month View'!$C$3)+1,""))</f>
        <v/>
      </c>
      <c r="E335">
        <f>IF(D335="","",COUNTIFS($D$2:$D$601,D335,$B$2:$B$601,"&lt;"&amp;B335)+COUNTIFS($D$2:D335,D335,$B$2:B335,B335))</f>
        <v/>
      </c>
      <c r="F335">
        <f>IF(D335="","",D335*1000+E335)</f>
        <v/>
      </c>
    </row>
    <row r="336">
      <c r="A336" t="inlineStr">
        <is>
          <t>Deadline</t>
        </is>
      </c>
      <c r="B336" s="38">
        <f>IF(ISNUMBER(Tracker!F139),Tracker!F139,"")</f>
        <v/>
      </c>
      <c r="C336">
        <f>IF(B336="","",Tracker!A139)</f>
        <v/>
      </c>
      <c r="D336">
        <f>IF(B336="","",IF(AND((YEAR(B336)-YEAR('12-Month View'!$C$3))*12+MONTH(B336)-MONTH('12-Month View'!$C$3)&gt;=0,(YEAR(B336)-YEAR('12-Month View'!$C$3))*12+MONTH(B336)-MONTH('12-Month View'!$C$3)&lt;=11),(YEAR(B336)-YEAR('12-Month View'!$C$3))*12+MONTH(B336)-MONTH('12-Month View'!$C$3)+1,""))</f>
        <v/>
      </c>
      <c r="E336">
        <f>IF(D336="","",COUNTIFS($D$2:$D$601,D336,$B$2:$B$601,"&lt;"&amp;B336)+COUNTIFS($D$2:D336,D336,$B$2:B336,B336))</f>
        <v/>
      </c>
      <c r="F336">
        <f>IF(D336="","",D336*1000+E336)</f>
        <v/>
      </c>
    </row>
    <row r="337">
      <c r="A337" t="inlineStr">
        <is>
          <t>Deadline</t>
        </is>
      </c>
      <c r="B337" s="38">
        <f>IF(ISNUMBER(Tracker!F140),Tracker!F140,"")</f>
        <v/>
      </c>
      <c r="C337">
        <f>IF(B337="","",Tracker!A140)</f>
        <v/>
      </c>
      <c r="D337">
        <f>IF(B337="","",IF(AND((YEAR(B337)-YEAR('12-Month View'!$C$3))*12+MONTH(B337)-MONTH('12-Month View'!$C$3)&gt;=0,(YEAR(B337)-YEAR('12-Month View'!$C$3))*12+MONTH(B337)-MONTH('12-Month View'!$C$3)&lt;=11),(YEAR(B337)-YEAR('12-Month View'!$C$3))*12+MONTH(B337)-MONTH('12-Month View'!$C$3)+1,""))</f>
        <v/>
      </c>
      <c r="E337">
        <f>IF(D337="","",COUNTIFS($D$2:$D$601,D337,$B$2:$B$601,"&lt;"&amp;B337)+COUNTIFS($D$2:D337,D337,$B$2:B337,B337))</f>
        <v/>
      </c>
      <c r="F337">
        <f>IF(D337="","",D337*1000+E337)</f>
        <v/>
      </c>
    </row>
    <row r="338">
      <c r="A338" t="inlineStr">
        <is>
          <t>Deadline</t>
        </is>
      </c>
      <c r="B338" s="38">
        <f>IF(ISNUMBER(Tracker!F141),Tracker!F141,"")</f>
        <v/>
      </c>
      <c r="C338">
        <f>IF(B338="","",Tracker!A141)</f>
        <v/>
      </c>
      <c r="D338">
        <f>IF(B338="","",IF(AND((YEAR(B338)-YEAR('12-Month View'!$C$3))*12+MONTH(B338)-MONTH('12-Month View'!$C$3)&gt;=0,(YEAR(B338)-YEAR('12-Month View'!$C$3))*12+MONTH(B338)-MONTH('12-Month View'!$C$3)&lt;=11),(YEAR(B338)-YEAR('12-Month View'!$C$3))*12+MONTH(B338)-MONTH('12-Month View'!$C$3)+1,""))</f>
        <v/>
      </c>
      <c r="E338">
        <f>IF(D338="","",COUNTIFS($D$2:$D$601,D338,$B$2:$B$601,"&lt;"&amp;B338)+COUNTIFS($D$2:D338,D338,$B$2:B338,B338))</f>
        <v/>
      </c>
      <c r="F338">
        <f>IF(D338="","",D338*1000+E338)</f>
        <v/>
      </c>
    </row>
    <row r="339">
      <c r="A339" t="inlineStr">
        <is>
          <t>Deadline</t>
        </is>
      </c>
      <c r="B339" s="38">
        <f>IF(ISNUMBER(Tracker!F142),Tracker!F142,"")</f>
        <v/>
      </c>
      <c r="C339">
        <f>IF(B339="","",Tracker!A142)</f>
        <v/>
      </c>
      <c r="D339">
        <f>IF(B339="","",IF(AND((YEAR(B339)-YEAR('12-Month View'!$C$3))*12+MONTH(B339)-MONTH('12-Month View'!$C$3)&gt;=0,(YEAR(B339)-YEAR('12-Month View'!$C$3))*12+MONTH(B339)-MONTH('12-Month View'!$C$3)&lt;=11),(YEAR(B339)-YEAR('12-Month View'!$C$3))*12+MONTH(B339)-MONTH('12-Month View'!$C$3)+1,""))</f>
        <v/>
      </c>
      <c r="E339">
        <f>IF(D339="","",COUNTIFS($D$2:$D$601,D339,$B$2:$B$601,"&lt;"&amp;B339)+COUNTIFS($D$2:D339,D339,$B$2:B339,B339))</f>
        <v/>
      </c>
      <c r="F339">
        <f>IF(D339="","",D339*1000+E339)</f>
        <v/>
      </c>
    </row>
    <row r="340">
      <c r="A340" t="inlineStr">
        <is>
          <t>Deadline</t>
        </is>
      </c>
      <c r="B340" s="38">
        <f>IF(ISNUMBER(Tracker!F143),Tracker!F143,"")</f>
        <v/>
      </c>
      <c r="C340">
        <f>IF(B340="","",Tracker!A143)</f>
        <v/>
      </c>
      <c r="D340">
        <f>IF(B340="","",IF(AND((YEAR(B340)-YEAR('12-Month View'!$C$3))*12+MONTH(B340)-MONTH('12-Month View'!$C$3)&gt;=0,(YEAR(B340)-YEAR('12-Month View'!$C$3))*12+MONTH(B340)-MONTH('12-Month View'!$C$3)&lt;=11),(YEAR(B340)-YEAR('12-Month View'!$C$3))*12+MONTH(B340)-MONTH('12-Month View'!$C$3)+1,""))</f>
        <v/>
      </c>
      <c r="E340">
        <f>IF(D340="","",COUNTIFS($D$2:$D$601,D340,$B$2:$B$601,"&lt;"&amp;B340)+COUNTIFS($D$2:D340,D340,$B$2:B340,B340))</f>
        <v/>
      </c>
      <c r="F340">
        <f>IF(D340="","",D340*1000+E340)</f>
        <v/>
      </c>
    </row>
    <row r="341">
      <c r="A341" t="inlineStr">
        <is>
          <t>Deadline</t>
        </is>
      </c>
      <c r="B341" s="38">
        <f>IF(ISNUMBER(Tracker!F144),Tracker!F144,"")</f>
        <v/>
      </c>
      <c r="C341">
        <f>IF(B341="","",Tracker!A144)</f>
        <v/>
      </c>
      <c r="D341">
        <f>IF(B341="","",IF(AND((YEAR(B341)-YEAR('12-Month View'!$C$3))*12+MONTH(B341)-MONTH('12-Month View'!$C$3)&gt;=0,(YEAR(B341)-YEAR('12-Month View'!$C$3))*12+MONTH(B341)-MONTH('12-Month View'!$C$3)&lt;=11),(YEAR(B341)-YEAR('12-Month View'!$C$3))*12+MONTH(B341)-MONTH('12-Month View'!$C$3)+1,""))</f>
        <v/>
      </c>
      <c r="E341">
        <f>IF(D341="","",COUNTIFS($D$2:$D$601,D341,$B$2:$B$601,"&lt;"&amp;B341)+COUNTIFS($D$2:D341,D341,$B$2:B341,B341))</f>
        <v/>
      </c>
      <c r="F341">
        <f>IF(D341="","",D341*1000+E341)</f>
        <v/>
      </c>
    </row>
    <row r="342">
      <c r="A342" t="inlineStr">
        <is>
          <t>Deadline</t>
        </is>
      </c>
      <c r="B342" s="38">
        <f>IF(ISNUMBER(Tracker!F145),Tracker!F145,"")</f>
        <v/>
      </c>
      <c r="C342">
        <f>IF(B342="","",Tracker!A145)</f>
        <v/>
      </c>
      <c r="D342">
        <f>IF(B342="","",IF(AND((YEAR(B342)-YEAR('12-Month View'!$C$3))*12+MONTH(B342)-MONTH('12-Month View'!$C$3)&gt;=0,(YEAR(B342)-YEAR('12-Month View'!$C$3))*12+MONTH(B342)-MONTH('12-Month View'!$C$3)&lt;=11),(YEAR(B342)-YEAR('12-Month View'!$C$3))*12+MONTH(B342)-MONTH('12-Month View'!$C$3)+1,""))</f>
        <v/>
      </c>
      <c r="E342">
        <f>IF(D342="","",COUNTIFS($D$2:$D$601,D342,$B$2:$B$601,"&lt;"&amp;B342)+COUNTIFS($D$2:D342,D342,$B$2:B342,B342))</f>
        <v/>
      </c>
      <c r="F342">
        <f>IF(D342="","",D342*1000+E342)</f>
        <v/>
      </c>
    </row>
    <row r="343">
      <c r="A343" t="inlineStr">
        <is>
          <t>Deadline</t>
        </is>
      </c>
      <c r="B343" s="38">
        <f>IF(ISNUMBER(Tracker!F146),Tracker!F146,"")</f>
        <v/>
      </c>
      <c r="C343">
        <f>IF(B343="","",Tracker!A146)</f>
        <v/>
      </c>
      <c r="D343">
        <f>IF(B343="","",IF(AND((YEAR(B343)-YEAR('12-Month View'!$C$3))*12+MONTH(B343)-MONTH('12-Month View'!$C$3)&gt;=0,(YEAR(B343)-YEAR('12-Month View'!$C$3))*12+MONTH(B343)-MONTH('12-Month View'!$C$3)&lt;=11),(YEAR(B343)-YEAR('12-Month View'!$C$3))*12+MONTH(B343)-MONTH('12-Month View'!$C$3)+1,""))</f>
        <v/>
      </c>
      <c r="E343">
        <f>IF(D343="","",COUNTIFS($D$2:$D$601,D343,$B$2:$B$601,"&lt;"&amp;B343)+COUNTIFS($D$2:D343,D343,$B$2:B343,B343))</f>
        <v/>
      </c>
      <c r="F343">
        <f>IF(D343="","",D343*1000+E343)</f>
        <v/>
      </c>
    </row>
    <row r="344">
      <c r="A344" t="inlineStr">
        <is>
          <t>Deadline</t>
        </is>
      </c>
      <c r="B344" s="38">
        <f>IF(ISNUMBER(Tracker!F147),Tracker!F147,"")</f>
        <v/>
      </c>
      <c r="C344">
        <f>IF(B344="","",Tracker!A147)</f>
        <v/>
      </c>
      <c r="D344">
        <f>IF(B344="","",IF(AND((YEAR(B344)-YEAR('12-Month View'!$C$3))*12+MONTH(B344)-MONTH('12-Month View'!$C$3)&gt;=0,(YEAR(B344)-YEAR('12-Month View'!$C$3))*12+MONTH(B344)-MONTH('12-Month View'!$C$3)&lt;=11),(YEAR(B344)-YEAR('12-Month View'!$C$3))*12+MONTH(B344)-MONTH('12-Month View'!$C$3)+1,""))</f>
        <v/>
      </c>
      <c r="E344">
        <f>IF(D344="","",COUNTIFS($D$2:$D$601,D344,$B$2:$B$601,"&lt;"&amp;B344)+COUNTIFS($D$2:D344,D344,$B$2:B344,B344))</f>
        <v/>
      </c>
      <c r="F344">
        <f>IF(D344="","",D344*1000+E344)</f>
        <v/>
      </c>
    </row>
    <row r="345">
      <c r="A345" t="inlineStr">
        <is>
          <t>Deadline</t>
        </is>
      </c>
      <c r="B345" s="38">
        <f>IF(ISNUMBER(Tracker!F148),Tracker!F148,"")</f>
        <v/>
      </c>
      <c r="C345">
        <f>IF(B345="","",Tracker!A148)</f>
        <v/>
      </c>
      <c r="D345">
        <f>IF(B345="","",IF(AND((YEAR(B345)-YEAR('12-Month View'!$C$3))*12+MONTH(B345)-MONTH('12-Month View'!$C$3)&gt;=0,(YEAR(B345)-YEAR('12-Month View'!$C$3))*12+MONTH(B345)-MONTH('12-Month View'!$C$3)&lt;=11),(YEAR(B345)-YEAR('12-Month View'!$C$3))*12+MONTH(B345)-MONTH('12-Month View'!$C$3)+1,""))</f>
        <v/>
      </c>
      <c r="E345">
        <f>IF(D345="","",COUNTIFS($D$2:$D$601,D345,$B$2:$B$601,"&lt;"&amp;B345)+COUNTIFS($D$2:D345,D345,$B$2:B345,B345))</f>
        <v/>
      </c>
      <c r="F345">
        <f>IF(D345="","",D345*1000+E345)</f>
        <v/>
      </c>
    </row>
    <row r="346">
      <c r="A346" t="inlineStr">
        <is>
          <t>Deadline</t>
        </is>
      </c>
      <c r="B346" s="38">
        <f>IF(ISNUMBER(Tracker!F149),Tracker!F149,"")</f>
        <v/>
      </c>
      <c r="C346">
        <f>IF(B346="","",Tracker!A149)</f>
        <v/>
      </c>
      <c r="D346">
        <f>IF(B346="","",IF(AND((YEAR(B346)-YEAR('12-Month View'!$C$3))*12+MONTH(B346)-MONTH('12-Month View'!$C$3)&gt;=0,(YEAR(B346)-YEAR('12-Month View'!$C$3))*12+MONTH(B346)-MONTH('12-Month View'!$C$3)&lt;=11),(YEAR(B346)-YEAR('12-Month View'!$C$3))*12+MONTH(B346)-MONTH('12-Month View'!$C$3)+1,""))</f>
        <v/>
      </c>
      <c r="E346">
        <f>IF(D346="","",COUNTIFS($D$2:$D$601,D346,$B$2:$B$601,"&lt;"&amp;B346)+COUNTIFS($D$2:D346,D346,$B$2:B346,B346))</f>
        <v/>
      </c>
      <c r="F346">
        <f>IF(D346="","",D346*1000+E346)</f>
        <v/>
      </c>
    </row>
    <row r="347">
      <c r="A347" t="inlineStr">
        <is>
          <t>Deadline</t>
        </is>
      </c>
      <c r="B347" s="38">
        <f>IF(ISNUMBER(Tracker!F150),Tracker!F150,"")</f>
        <v/>
      </c>
      <c r="C347">
        <f>IF(B347="","",Tracker!A150)</f>
        <v/>
      </c>
      <c r="D347">
        <f>IF(B347="","",IF(AND((YEAR(B347)-YEAR('12-Month View'!$C$3))*12+MONTH(B347)-MONTH('12-Month View'!$C$3)&gt;=0,(YEAR(B347)-YEAR('12-Month View'!$C$3))*12+MONTH(B347)-MONTH('12-Month View'!$C$3)&lt;=11),(YEAR(B347)-YEAR('12-Month View'!$C$3))*12+MONTH(B347)-MONTH('12-Month View'!$C$3)+1,""))</f>
        <v/>
      </c>
      <c r="E347">
        <f>IF(D347="","",COUNTIFS($D$2:$D$601,D347,$B$2:$B$601,"&lt;"&amp;B347)+COUNTIFS($D$2:D347,D347,$B$2:B347,B347))</f>
        <v/>
      </c>
      <c r="F347">
        <f>IF(D347="","",D347*1000+E347)</f>
        <v/>
      </c>
    </row>
    <row r="348">
      <c r="A348" t="inlineStr">
        <is>
          <t>Deadline</t>
        </is>
      </c>
      <c r="B348" s="38">
        <f>IF(ISNUMBER(Tracker!F151),Tracker!F151,"")</f>
        <v/>
      </c>
      <c r="C348">
        <f>IF(B348="","",Tracker!A151)</f>
        <v/>
      </c>
      <c r="D348">
        <f>IF(B348="","",IF(AND((YEAR(B348)-YEAR('12-Month View'!$C$3))*12+MONTH(B348)-MONTH('12-Month View'!$C$3)&gt;=0,(YEAR(B348)-YEAR('12-Month View'!$C$3))*12+MONTH(B348)-MONTH('12-Month View'!$C$3)&lt;=11),(YEAR(B348)-YEAR('12-Month View'!$C$3))*12+MONTH(B348)-MONTH('12-Month View'!$C$3)+1,""))</f>
        <v/>
      </c>
      <c r="E348">
        <f>IF(D348="","",COUNTIFS($D$2:$D$601,D348,$B$2:$B$601,"&lt;"&amp;B348)+COUNTIFS($D$2:D348,D348,$B$2:B348,B348))</f>
        <v/>
      </c>
      <c r="F348">
        <f>IF(D348="","",D348*1000+E348)</f>
        <v/>
      </c>
    </row>
    <row r="349">
      <c r="A349" t="inlineStr">
        <is>
          <t>Deadline</t>
        </is>
      </c>
      <c r="B349" s="38">
        <f>IF(ISNUMBER(Tracker!F152),Tracker!F152,"")</f>
        <v/>
      </c>
      <c r="C349">
        <f>IF(B349="","",Tracker!A152)</f>
        <v/>
      </c>
      <c r="D349">
        <f>IF(B349="","",IF(AND((YEAR(B349)-YEAR('12-Month View'!$C$3))*12+MONTH(B349)-MONTH('12-Month View'!$C$3)&gt;=0,(YEAR(B349)-YEAR('12-Month View'!$C$3))*12+MONTH(B349)-MONTH('12-Month View'!$C$3)&lt;=11),(YEAR(B349)-YEAR('12-Month View'!$C$3))*12+MONTH(B349)-MONTH('12-Month View'!$C$3)+1,""))</f>
        <v/>
      </c>
      <c r="E349">
        <f>IF(D349="","",COUNTIFS($D$2:$D$601,D349,$B$2:$B$601,"&lt;"&amp;B349)+COUNTIFS($D$2:D349,D349,$B$2:B349,B349))</f>
        <v/>
      </c>
      <c r="F349">
        <f>IF(D349="","",D349*1000+E349)</f>
        <v/>
      </c>
    </row>
    <row r="350">
      <c r="A350" t="inlineStr">
        <is>
          <t>Deadline</t>
        </is>
      </c>
      <c r="B350" s="38">
        <f>IF(ISNUMBER(Tracker!F153),Tracker!F153,"")</f>
        <v/>
      </c>
      <c r="C350">
        <f>IF(B350="","",Tracker!A153)</f>
        <v/>
      </c>
      <c r="D350">
        <f>IF(B350="","",IF(AND((YEAR(B350)-YEAR('12-Month View'!$C$3))*12+MONTH(B350)-MONTH('12-Month View'!$C$3)&gt;=0,(YEAR(B350)-YEAR('12-Month View'!$C$3))*12+MONTH(B350)-MONTH('12-Month View'!$C$3)&lt;=11),(YEAR(B350)-YEAR('12-Month View'!$C$3))*12+MONTH(B350)-MONTH('12-Month View'!$C$3)+1,""))</f>
        <v/>
      </c>
      <c r="E350">
        <f>IF(D350="","",COUNTIFS($D$2:$D$601,D350,$B$2:$B$601,"&lt;"&amp;B350)+COUNTIFS($D$2:D350,D350,$B$2:B350,B350))</f>
        <v/>
      </c>
      <c r="F350">
        <f>IF(D350="","",D350*1000+E350)</f>
        <v/>
      </c>
    </row>
    <row r="351">
      <c r="A351" t="inlineStr">
        <is>
          <t>Deadline</t>
        </is>
      </c>
      <c r="B351" s="38">
        <f>IF(ISNUMBER(Tracker!F154),Tracker!F154,"")</f>
        <v/>
      </c>
      <c r="C351">
        <f>IF(B351="","",Tracker!A154)</f>
        <v/>
      </c>
      <c r="D351">
        <f>IF(B351="","",IF(AND((YEAR(B351)-YEAR('12-Month View'!$C$3))*12+MONTH(B351)-MONTH('12-Month View'!$C$3)&gt;=0,(YEAR(B351)-YEAR('12-Month View'!$C$3))*12+MONTH(B351)-MONTH('12-Month View'!$C$3)&lt;=11),(YEAR(B351)-YEAR('12-Month View'!$C$3))*12+MONTH(B351)-MONTH('12-Month View'!$C$3)+1,""))</f>
        <v/>
      </c>
      <c r="E351">
        <f>IF(D351="","",COUNTIFS($D$2:$D$601,D351,$B$2:$B$601,"&lt;"&amp;B351)+COUNTIFS($D$2:D351,D351,$B$2:B351,B351))</f>
        <v/>
      </c>
      <c r="F351">
        <f>IF(D351="","",D351*1000+E351)</f>
        <v/>
      </c>
    </row>
    <row r="352">
      <c r="A352" t="inlineStr">
        <is>
          <t>Deadline</t>
        </is>
      </c>
      <c r="B352" s="38">
        <f>IF(ISNUMBER(Tracker!F155),Tracker!F155,"")</f>
        <v/>
      </c>
      <c r="C352">
        <f>IF(B352="","",Tracker!A155)</f>
        <v/>
      </c>
      <c r="D352">
        <f>IF(B352="","",IF(AND((YEAR(B352)-YEAR('12-Month View'!$C$3))*12+MONTH(B352)-MONTH('12-Month View'!$C$3)&gt;=0,(YEAR(B352)-YEAR('12-Month View'!$C$3))*12+MONTH(B352)-MONTH('12-Month View'!$C$3)&lt;=11),(YEAR(B352)-YEAR('12-Month View'!$C$3))*12+MONTH(B352)-MONTH('12-Month View'!$C$3)+1,""))</f>
        <v/>
      </c>
      <c r="E352">
        <f>IF(D352="","",COUNTIFS($D$2:$D$601,D352,$B$2:$B$601,"&lt;"&amp;B352)+COUNTIFS($D$2:D352,D352,$B$2:B352,B352))</f>
        <v/>
      </c>
      <c r="F352">
        <f>IF(D352="","",D352*1000+E352)</f>
        <v/>
      </c>
    </row>
    <row r="353">
      <c r="A353" t="inlineStr">
        <is>
          <t>Deadline</t>
        </is>
      </c>
      <c r="B353" s="38">
        <f>IF(ISNUMBER(Tracker!F156),Tracker!F156,"")</f>
        <v/>
      </c>
      <c r="C353">
        <f>IF(B353="","",Tracker!A156)</f>
        <v/>
      </c>
      <c r="D353">
        <f>IF(B353="","",IF(AND((YEAR(B353)-YEAR('12-Month View'!$C$3))*12+MONTH(B353)-MONTH('12-Month View'!$C$3)&gt;=0,(YEAR(B353)-YEAR('12-Month View'!$C$3))*12+MONTH(B353)-MONTH('12-Month View'!$C$3)&lt;=11),(YEAR(B353)-YEAR('12-Month View'!$C$3))*12+MONTH(B353)-MONTH('12-Month View'!$C$3)+1,""))</f>
        <v/>
      </c>
      <c r="E353">
        <f>IF(D353="","",COUNTIFS($D$2:$D$601,D353,$B$2:$B$601,"&lt;"&amp;B353)+COUNTIFS($D$2:D353,D353,$B$2:B353,B353))</f>
        <v/>
      </c>
      <c r="F353">
        <f>IF(D353="","",D353*1000+E353)</f>
        <v/>
      </c>
    </row>
    <row r="354">
      <c r="A354" t="inlineStr">
        <is>
          <t>Deadline</t>
        </is>
      </c>
      <c r="B354" s="38">
        <f>IF(ISNUMBER(Tracker!F157),Tracker!F157,"")</f>
        <v/>
      </c>
      <c r="C354">
        <f>IF(B354="","",Tracker!A157)</f>
        <v/>
      </c>
      <c r="D354">
        <f>IF(B354="","",IF(AND((YEAR(B354)-YEAR('12-Month View'!$C$3))*12+MONTH(B354)-MONTH('12-Month View'!$C$3)&gt;=0,(YEAR(B354)-YEAR('12-Month View'!$C$3))*12+MONTH(B354)-MONTH('12-Month View'!$C$3)&lt;=11),(YEAR(B354)-YEAR('12-Month View'!$C$3))*12+MONTH(B354)-MONTH('12-Month View'!$C$3)+1,""))</f>
        <v/>
      </c>
      <c r="E354">
        <f>IF(D354="","",COUNTIFS($D$2:$D$601,D354,$B$2:$B$601,"&lt;"&amp;B354)+COUNTIFS($D$2:D354,D354,$B$2:B354,B354))</f>
        <v/>
      </c>
      <c r="F354">
        <f>IF(D354="","",D354*1000+E354)</f>
        <v/>
      </c>
    </row>
    <row r="355">
      <c r="A355" t="inlineStr">
        <is>
          <t>Deadline</t>
        </is>
      </c>
      <c r="B355" s="38">
        <f>IF(ISNUMBER(Tracker!F158),Tracker!F158,"")</f>
        <v/>
      </c>
      <c r="C355">
        <f>IF(B355="","",Tracker!A158)</f>
        <v/>
      </c>
      <c r="D355">
        <f>IF(B355="","",IF(AND((YEAR(B355)-YEAR('12-Month View'!$C$3))*12+MONTH(B355)-MONTH('12-Month View'!$C$3)&gt;=0,(YEAR(B355)-YEAR('12-Month View'!$C$3))*12+MONTH(B355)-MONTH('12-Month View'!$C$3)&lt;=11),(YEAR(B355)-YEAR('12-Month View'!$C$3))*12+MONTH(B355)-MONTH('12-Month View'!$C$3)+1,""))</f>
        <v/>
      </c>
      <c r="E355">
        <f>IF(D355="","",COUNTIFS($D$2:$D$601,D355,$B$2:$B$601,"&lt;"&amp;B355)+COUNTIFS($D$2:D355,D355,$B$2:B355,B355))</f>
        <v/>
      </c>
      <c r="F355">
        <f>IF(D355="","",D355*1000+E355)</f>
        <v/>
      </c>
    </row>
    <row r="356">
      <c r="A356" t="inlineStr">
        <is>
          <t>Deadline</t>
        </is>
      </c>
      <c r="B356" s="38">
        <f>IF(ISNUMBER(Tracker!F159),Tracker!F159,"")</f>
        <v/>
      </c>
      <c r="C356">
        <f>IF(B356="","",Tracker!A159)</f>
        <v/>
      </c>
      <c r="D356">
        <f>IF(B356="","",IF(AND((YEAR(B356)-YEAR('12-Month View'!$C$3))*12+MONTH(B356)-MONTH('12-Month View'!$C$3)&gt;=0,(YEAR(B356)-YEAR('12-Month View'!$C$3))*12+MONTH(B356)-MONTH('12-Month View'!$C$3)&lt;=11),(YEAR(B356)-YEAR('12-Month View'!$C$3))*12+MONTH(B356)-MONTH('12-Month View'!$C$3)+1,""))</f>
        <v/>
      </c>
      <c r="E356">
        <f>IF(D356="","",COUNTIFS($D$2:$D$601,D356,$B$2:$B$601,"&lt;"&amp;B356)+COUNTIFS($D$2:D356,D356,$B$2:B356,B356))</f>
        <v/>
      </c>
      <c r="F356">
        <f>IF(D356="","",D356*1000+E356)</f>
        <v/>
      </c>
    </row>
    <row r="357">
      <c r="A357" t="inlineStr">
        <is>
          <t>Deadline</t>
        </is>
      </c>
      <c r="B357" s="38">
        <f>IF(ISNUMBER(Tracker!F160),Tracker!F160,"")</f>
        <v/>
      </c>
      <c r="C357">
        <f>IF(B357="","",Tracker!A160)</f>
        <v/>
      </c>
      <c r="D357">
        <f>IF(B357="","",IF(AND((YEAR(B357)-YEAR('12-Month View'!$C$3))*12+MONTH(B357)-MONTH('12-Month View'!$C$3)&gt;=0,(YEAR(B357)-YEAR('12-Month View'!$C$3))*12+MONTH(B357)-MONTH('12-Month View'!$C$3)&lt;=11),(YEAR(B357)-YEAR('12-Month View'!$C$3))*12+MONTH(B357)-MONTH('12-Month View'!$C$3)+1,""))</f>
        <v/>
      </c>
      <c r="E357">
        <f>IF(D357="","",COUNTIFS($D$2:$D$601,D357,$B$2:$B$601,"&lt;"&amp;B357)+COUNTIFS($D$2:D357,D357,$B$2:B357,B357))</f>
        <v/>
      </c>
      <c r="F357">
        <f>IF(D357="","",D357*1000+E357)</f>
        <v/>
      </c>
    </row>
    <row r="358">
      <c r="A358" t="inlineStr">
        <is>
          <t>Deadline</t>
        </is>
      </c>
      <c r="B358" s="38">
        <f>IF(ISNUMBER(Tracker!F161),Tracker!F161,"")</f>
        <v/>
      </c>
      <c r="C358">
        <f>IF(B358="","",Tracker!A161)</f>
        <v/>
      </c>
      <c r="D358">
        <f>IF(B358="","",IF(AND((YEAR(B358)-YEAR('12-Month View'!$C$3))*12+MONTH(B358)-MONTH('12-Month View'!$C$3)&gt;=0,(YEAR(B358)-YEAR('12-Month View'!$C$3))*12+MONTH(B358)-MONTH('12-Month View'!$C$3)&lt;=11),(YEAR(B358)-YEAR('12-Month View'!$C$3))*12+MONTH(B358)-MONTH('12-Month View'!$C$3)+1,""))</f>
        <v/>
      </c>
      <c r="E358">
        <f>IF(D358="","",COUNTIFS($D$2:$D$601,D358,$B$2:$B$601,"&lt;"&amp;B358)+COUNTIFS($D$2:D358,D358,$B$2:B358,B358))</f>
        <v/>
      </c>
      <c r="F358">
        <f>IF(D358="","",D358*1000+E358)</f>
        <v/>
      </c>
    </row>
    <row r="359">
      <c r="A359" t="inlineStr">
        <is>
          <t>Deadline</t>
        </is>
      </c>
      <c r="B359" s="38">
        <f>IF(ISNUMBER(Tracker!F162),Tracker!F162,"")</f>
        <v/>
      </c>
      <c r="C359">
        <f>IF(B359="","",Tracker!A162)</f>
        <v/>
      </c>
      <c r="D359">
        <f>IF(B359="","",IF(AND((YEAR(B359)-YEAR('12-Month View'!$C$3))*12+MONTH(B359)-MONTH('12-Month View'!$C$3)&gt;=0,(YEAR(B359)-YEAR('12-Month View'!$C$3))*12+MONTH(B359)-MONTH('12-Month View'!$C$3)&lt;=11),(YEAR(B359)-YEAR('12-Month View'!$C$3))*12+MONTH(B359)-MONTH('12-Month View'!$C$3)+1,""))</f>
        <v/>
      </c>
      <c r="E359">
        <f>IF(D359="","",COUNTIFS($D$2:$D$601,D359,$B$2:$B$601,"&lt;"&amp;B359)+COUNTIFS($D$2:D359,D359,$B$2:B359,B359))</f>
        <v/>
      </c>
      <c r="F359">
        <f>IF(D359="","",D359*1000+E359)</f>
        <v/>
      </c>
    </row>
    <row r="360">
      <c r="A360" t="inlineStr">
        <is>
          <t>Deadline</t>
        </is>
      </c>
      <c r="B360" s="38">
        <f>IF(ISNUMBER(Tracker!F163),Tracker!F163,"")</f>
        <v/>
      </c>
      <c r="C360">
        <f>IF(B360="","",Tracker!A163)</f>
        <v/>
      </c>
      <c r="D360">
        <f>IF(B360="","",IF(AND((YEAR(B360)-YEAR('12-Month View'!$C$3))*12+MONTH(B360)-MONTH('12-Month View'!$C$3)&gt;=0,(YEAR(B360)-YEAR('12-Month View'!$C$3))*12+MONTH(B360)-MONTH('12-Month View'!$C$3)&lt;=11),(YEAR(B360)-YEAR('12-Month View'!$C$3))*12+MONTH(B360)-MONTH('12-Month View'!$C$3)+1,""))</f>
        <v/>
      </c>
      <c r="E360">
        <f>IF(D360="","",COUNTIFS($D$2:$D$601,D360,$B$2:$B$601,"&lt;"&amp;B360)+COUNTIFS($D$2:D360,D360,$B$2:B360,B360))</f>
        <v/>
      </c>
      <c r="F360">
        <f>IF(D360="","",D360*1000+E360)</f>
        <v/>
      </c>
    </row>
    <row r="361">
      <c r="A361" t="inlineStr">
        <is>
          <t>Deadline</t>
        </is>
      </c>
      <c r="B361" s="38">
        <f>IF(ISNUMBER(Tracker!F164),Tracker!F164,"")</f>
        <v/>
      </c>
      <c r="C361">
        <f>IF(B361="","",Tracker!A164)</f>
        <v/>
      </c>
      <c r="D361">
        <f>IF(B361="","",IF(AND((YEAR(B361)-YEAR('12-Month View'!$C$3))*12+MONTH(B361)-MONTH('12-Month View'!$C$3)&gt;=0,(YEAR(B361)-YEAR('12-Month View'!$C$3))*12+MONTH(B361)-MONTH('12-Month View'!$C$3)&lt;=11),(YEAR(B361)-YEAR('12-Month View'!$C$3))*12+MONTH(B361)-MONTH('12-Month View'!$C$3)+1,""))</f>
        <v/>
      </c>
      <c r="E361">
        <f>IF(D361="","",COUNTIFS($D$2:$D$601,D361,$B$2:$B$601,"&lt;"&amp;B361)+COUNTIFS($D$2:D361,D361,$B$2:B361,B361))</f>
        <v/>
      </c>
      <c r="F361">
        <f>IF(D361="","",D361*1000+E361)</f>
        <v/>
      </c>
    </row>
    <row r="362">
      <c r="A362" t="inlineStr">
        <is>
          <t>Deadline</t>
        </is>
      </c>
      <c r="B362" s="38">
        <f>IF(ISNUMBER(Tracker!F165),Tracker!F165,"")</f>
        <v/>
      </c>
      <c r="C362">
        <f>IF(B362="","",Tracker!A165)</f>
        <v/>
      </c>
      <c r="D362">
        <f>IF(B362="","",IF(AND((YEAR(B362)-YEAR('12-Month View'!$C$3))*12+MONTH(B362)-MONTH('12-Month View'!$C$3)&gt;=0,(YEAR(B362)-YEAR('12-Month View'!$C$3))*12+MONTH(B362)-MONTH('12-Month View'!$C$3)&lt;=11),(YEAR(B362)-YEAR('12-Month View'!$C$3))*12+MONTH(B362)-MONTH('12-Month View'!$C$3)+1,""))</f>
        <v/>
      </c>
      <c r="E362">
        <f>IF(D362="","",COUNTIFS($D$2:$D$601,D362,$B$2:$B$601,"&lt;"&amp;B362)+COUNTIFS($D$2:D362,D362,$B$2:B362,B362))</f>
        <v/>
      </c>
      <c r="F362">
        <f>IF(D362="","",D362*1000+E362)</f>
        <v/>
      </c>
    </row>
    <row r="363">
      <c r="A363" t="inlineStr">
        <is>
          <t>Deadline</t>
        </is>
      </c>
      <c r="B363" s="38">
        <f>IF(ISNUMBER(Tracker!F166),Tracker!F166,"")</f>
        <v/>
      </c>
      <c r="C363">
        <f>IF(B363="","",Tracker!A166)</f>
        <v/>
      </c>
      <c r="D363">
        <f>IF(B363="","",IF(AND((YEAR(B363)-YEAR('12-Month View'!$C$3))*12+MONTH(B363)-MONTH('12-Month View'!$C$3)&gt;=0,(YEAR(B363)-YEAR('12-Month View'!$C$3))*12+MONTH(B363)-MONTH('12-Month View'!$C$3)&lt;=11),(YEAR(B363)-YEAR('12-Month View'!$C$3))*12+MONTH(B363)-MONTH('12-Month View'!$C$3)+1,""))</f>
        <v/>
      </c>
      <c r="E363">
        <f>IF(D363="","",COUNTIFS($D$2:$D$601,D363,$B$2:$B$601,"&lt;"&amp;B363)+COUNTIFS($D$2:D363,D363,$B$2:B363,B363))</f>
        <v/>
      </c>
      <c r="F363">
        <f>IF(D363="","",D363*1000+E363)</f>
        <v/>
      </c>
    </row>
    <row r="364">
      <c r="A364" t="inlineStr">
        <is>
          <t>Deadline</t>
        </is>
      </c>
      <c r="B364" s="38">
        <f>IF(ISNUMBER(Tracker!F167),Tracker!F167,"")</f>
        <v/>
      </c>
      <c r="C364">
        <f>IF(B364="","",Tracker!A167)</f>
        <v/>
      </c>
      <c r="D364">
        <f>IF(B364="","",IF(AND((YEAR(B364)-YEAR('12-Month View'!$C$3))*12+MONTH(B364)-MONTH('12-Month View'!$C$3)&gt;=0,(YEAR(B364)-YEAR('12-Month View'!$C$3))*12+MONTH(B364)-MONTH('12-Month View'!$C$3)&lt;=11),(YEAR(B364)-YEAR('12-Month View'!$C$3))*12+MONTH(B364)-MONTH('12-Month View'!$C$3)+1,""))</f>
        <v/>
      </c>
      <c r="E364">
        <f>IF(D364="","",COUNTIFS($D$2:$D$601,D364,$B$2:$B$601,"&lt;"&amp;B364)+COUNTIFS($D$2:D364,D364,$B$2:B364,B364))</f>
        <v/>
      </c>
      <c r="F364">
        <f>IF(D364="","",D364*1000+E364)</f>
        <v/>
      </c>
    </row>
    <row r="365">
      <c r="A365" t="inlineStr">
        <is>
          <t>Deadline</t>
        </is>
      </c>
      <c r="B365" s="38">
        <f>IF(ISNUMBER(Tracker!F168),Tracker!F168,"")</f>
        <v/>
      </c>
      <c r="C365">
        <f>IF(B365="","",Tracker!A168)</f>
        <v/>
      </c>
      <c r="D365">
        <f>IF(B365="","",IF(AND((YEAR(B365)-YEAR('12-Month View'!$C$3))*12+MONTH(B365)-MONTH('12-Month View'!$C$3)&gt;=0,(YEAR(B365)-YEAR('12-Month View'!$C$3))*12+MONTH(B365)-MONTH('12-Month View'!$C$3)&lt;=11),(YEAR(B365)-YEAR('12-Month View'!$C$3))*12+MONTH(B365)-MONTH('12-Month View'!$C$3)+1,""))</f>
        <v/>
      </c>
      <c r="E365">
        <f>IF(D365="","",COUNTIFS($D$2:$D$601,D365,$B$2:$B$601,"&lt;"&amp;B365)+COUNTIFS($D$2:D365,D365,$B$2:B365,B365))</f>
        <v/>
      </c>
      <c r="F365">
        <f>IF(D365="","",D365*1000+E365)</f>
        <v/>
      </c>
    </row>
    <row r="366">
      <c r="A366" t="inlineStr">
        <is>
          <t>Deadline</t>
        </is>
      </c>
      <c r="B366" s="38">
        <f>IF(ISNUMBER(Tracker!F169),Tracker!F169,"")</f>
        <v/>
      </c>
      <c r="C366">
        <f>IF(B366="","",Tracker!A169)</f>
        <v/>
      </c>
      <c r="D366">
        <f>IF(B366="","",IF(AND((YEAR(B366)-YEAR('12-Month View'!$C$3))*12+MONTH(B366)-MONTH('12-Month View'!$C$3)&gt;=0,(YEAR(B366)-YEAR('12-Month View'!$C$3))*12+MONTH(B366)-MONTH('12-Month View'!$C$3)&lt;=11),(YEAR(B366)-YEAR('12-Month View'!$C$3))*12+MONTH(B366)-MONTH('12-Month View'!$C$3)+1,""))</f>
        <v/>
      </c>
      <c r="E366">
        <f>IF(D366="","",COUNTIFS($D$2:$D$601,D366,$B$2:$B$601,"&lt;"&amp;B366)+COUNTIFS($D$2:D366,D366,$B$2:B366,B366))</f>
        <v/>
      </c>
      <c r="F366">
        <f>IF(D366="","",D366*1000+E366)</f>
        <v/>
      </c>
    </row>
    <row r="367">
      <c r="A367" t="inlineStr">
        <is>
          <t>Deadline</t>
        </is>
      </c>
      <c r="B367" s="38">
        <f>IF(ISNUMBER(Tracker!F170),Tracker!F170,"")</f>
        <v/>
      </c>
      <c r="C367">
        <f>IF(B367="","",Tracker!A170)</f>
        <v/>
      </c>
      <c r="D367">
        <f>IF(B367="","",IF(AND((YEAR(B367)-YEAR('12-Month View'!$C$3))*12+MONTH(B367)-MONTH('12-Month View'!$C$3)&gt;=0,(YEAR(B367)-YEAR('12-Month View'!$C$3))*12+MONTH(B367)-MONTH('12-Month View'!$C$3)&lt;=11),(YEAR(B367)-YEAR('12-Month View'!$C$3))*12+MONTH(B367)-MONTH('12-Month View'!$C$3)+1,""))</f>
        <v/>
      </c>
      <c r="E367">
        <f>IF(D367="","",COUNTIFS($D$2:$D$601,D367,$B$2:$B$601,"&lt;"&amp;B367)+COUNTIFS($D$2:D367,D367,$B$2:B367,B367))</f>
        <v/>
      </c>
      <c r="F367">
        <f>IF(D367="","",D367*1000+E367)</f>
        <v/>
      </c>
    </row>
    <row r="368">
      <c r="A368" t="inlineStr">
        <is>
          <t>Deadline</t>
        </is>
      </c>
      <c r="B368" s="38">
        <f>IF(ISNUMBER(Tracker!F171),Tracker!F171,"")</f>
        <v/>
      </c>
      <c r="C368">
        <f>IF(B368="","",Tracker!A171)</f>
        <v/>
      </c>
      <c r="D368">
        <f>IF(B368="","",IF(AND((YEAR(B368)-YEAR('12-Month View'!$C$3))*12+MONTH(B368)-MONTH('12-Month View'!$C$3)&gt;=0,(YEAR(B368)-YEAR('12-Month View'!$C$3))*12+MONTH(B368)-MONTH('12-Month View'!$C$3)&lt;=11),(YEAR(B368)-YEAR('12-Month View'!$C$3))*12+MONTH(B368)-MONTH('12-Month View'!$C$3)+1,""))</f>
        <v/>
      </c>
      <c r="E368">
        <f>IF(D368="","",COUNTIFS($D$2:$D$601,D368,$B$2:$B$601,"&lt;"&amp;B368)+COUNTIFS($D$2:D368,D368,$B$2:B368,B368))</f>
        <v/>
      </c>
      <c r="F368">
        <f>IF(D368="","",D368*1000+E368)</f>
        <v/>
      </c>
    </row>
    <row r="369">
      <c r="A369" t="inlineStr">
        <is>
          <t>Deadline</t>
        </is>
      </c>
      <c r="B369" s="38">
        <f>IF(ISNUMBER(Tracker!F172),Tracker!F172,"")</f>
        <v/>
      </c>
      <c r="C369">
        <f>IF(B369="","",Tracker!A172)</f>
        <v/>
      </c>
      <c r="D369">
        <f>IF(B369="","",IF(AND((YEAR(B369)-YEAR('12-Month View'!$C$3))*12+MONTH(B369)-MONTH('12-Month View'!$C$3)&gt;=0,(YEAR(B369)-YEAR('12-Month View'!$C$3))*12+MONTH(B369)-MONTH('12-Month View'!$C$3)&lt;=11),(YEAR(B369)-YEAR('12-Month View'!$C$3))*12+MONTH(B369)-MONTH('12-Month View'!$C$3)+1,""))</f>
        <v/>
      </c>
      <c r="E369">
        <f>IF(D369="","",COUNTIFS($D$2:$D$601,D369,$B$2:$B$601,"&lt;"&amp;B369)+COUNTIFS($D$2:D369,D369,$B$2:B369,B369))</f>
        <v/>
      </c>
      <c r="F369">
        <f>IF(D369="","",D369*1000+E369)</f>
        <v/>
      </c>
    </row>
    <row r="370">
      <c r="A370" t="inlineStr">
        <is>
          <t>Deadline</t>
        </is>
      </c>
      <c r="B370" s="38">
        <f>IF(ISNUMBER(Tracker!F173),Tracker!F173,"")</f>
        <v/>
      </c>
      <c r="C370">
        <f>IF(B370="","",Tracker!A173)</f>
        <v/>
      </c>
      <c r="D370">
        <f>IF(B370="","",IF(AND((YEAR(B370)-YEAR('12-Month View'!$C$3))*12+MONTH(B370)-MONTH('12-Month View'!$C$3)&gt;=0,(YEAR(B370)-YEAR('12-Month View'!$C$3))*12+MONTH(B370)-MONTH('12-Month View'!$C$3)&lt;=11),(YEAR(B370)-YEAR('12-Month View'!$C$3))*12+MONTH(B370)-MONTH('12-Month View'!$C$3)+1,""))</f>
        <v/>
      </c>
      <c r="E370">
        <f>IF(D370="","",COUNTIFS($D$2:$D$601,D370,$B$2:$B$601,"&lt;"&amp;B370)+COUNTIFS($D$2:D370,D370,$B$2:B370,B370))</f>
        <v/>
      </c>
      <c r="F370">
        <f>IF(D370="","",D370*1000+E370)</f>
        <v/>
      </c>
    </row>
    <row r="371">
      <c r="A371" t="inlineStr">
        <is>
          <t>Deadline</t>
        </is>
      </c>
      <c r="B371" s="38">
        <f>IF(ISNUMBER(Tracker!F174),Tracker!F174,"")</f>
        <v/>
      </c>
      <c r="C371">
        <f>IF(B371="","",Tracker!A174)</f>
        <v/>
      </c>
      <c r="D371">
        <f>IF(B371="","",IF(AND((YEAR(B371)-YEAR('12-Month View'!$C$3))*12+MONTH(B371)-MONTH('12-Month View'!$C$3)&gt;=0,(YEAR(B371)-YEAR('12-Month View'!$C$3))*12+MONTH(B371)-MONTH('12-Month View'!$C$3)&lt;=11),(YEAR(B371)-YEAR('12-Month View'!$C$3))*12+MONTH(B371)-MONTH('12-Month View'!$C$3)+1,""))</f>
        <v/>
      </c>
      <c r="E371">
        <f>IF(D371="","",COUNTIFS($D$2:$D$601,D371,$B$2:$B$601,"&lt;"&amp;B371)+COUNTIFS($D$2:D371,D371,$B$2:B371,B371))</f>
        <v/>
      </c>
      <c r="F371">
        <f>IF(D371="","",D371*1000+E371)</f>
        <v/>
      </c>
    </row>
    <row r="372">
      <c r="A372" t="inlineStr">
        <is>
          <t>Deadline</t>
        </is>
      </c>
      <c r="B372" s="38">
        <f>IF(ISNUMBER(Tracker!F175),Tracker!F175,"")</f>
        <v/>
      </c>
      <c r="C372">
        <f>IF(B372="","",Tracker!A175)</f>
        <v/>
      </c>
      <c r="D372">
        <f>IF(B372="","",IF(AND((YEAR(B372)-YEAR('12-Month View'!$C$3))*12+MONTH(B372)-MONTH('12-Month View'!$C$3)&gt;=0,(YEAR(B372)-YEAR('12-Month View'!$C$3))*12+MONTH(B372)-MONTH('12-Month View'!$C$3)&lt;=11),(YEAR(B372)-YEAR('12-Month View'!$C$3))*12+MONTH(B372)-MONTH('12-Month View'!$C$3)+1,""))</f>
        <v/>
      </c>
      <c r="E372">
        <f>IF(D372="","",COUNTIFS($D$2:$D$601,D372,$B$2:$B$601,"&lt;"&amp;B372)+COUNTIFS($D$2:D372,D372,$B$2:B372,B372))</f>
        <v/>
      </c>
      <c r="F372">
        <f>IF(D372="","",D372*1000+E372)</f>
        <v/>
      </c>
    </row>
    <row r="373">
      <c r="A373" t="inlineStr">
        <is>
          <t>Deadline</t>
        </is>
      </c>
      <c r="B373" s="38">
        <f>IF(ISNUMBER(Tracker!F176),Tracker!F176,"")</f>
        <v/>
      </c>
      <c r="C373">
        <f>IF(B373="","",Tracker!A176)</f>
        <v/>
      </c>
      <c r="D373">
        <f>IF(B373="","",IF(AND((YEAR(B373)-YEAR('12-Month View'!$C$3))*12+MONTH(B373)-MONTH('12-Month View'!$C$3)&gt;=0,(YEAR(B373)-YEAR('12-Month View'!$C$3))*12+MONTH(B373)-MONTH('12-Month View'!$C$3)&lt;=11),(YEAR(B373)-YEAR('12-Month View'!$C$3))*12+MONTH(B373)-MONTH('12-Month View'!$C$3)+1,""))</f>
        <v/>
      </c>
      <c r="E373">
        <f>IF(D373="","",COUNTIFS($D$2:$D$601,D373,$B$2:$B$601,"&lt;"&amp;B373)+COUNTIFS($D$2:D373,D373,$B$2:B373,B373))</f>
        <v/>
      </c>
      <c r="F373">
        <f>IF(D373="","",D373*1000+E373)</f>
        <v/>
      </c>
    </row>
    <row r="374">
      <c r="A374" t="inlineStr">
        <is>
          <t>Deadline</t>
        </is>
      </c>
      <c r="B374" s="38">
        <f>IF(ISNUMBER(Tracker!F177),Tracker!F177,"")</f>
        <v/>
      </c>
      <c r="C374">
        <f>IF(B374="","",Tracker!A177)</f>
        <v/>
      </c>
      <c r="D374">
        <f>IF(B374="","",IF(AND((YEAR(B374)-YEAR('12-Month View'!$C$3))*12+MONTH(B374)-MONTH('12-Month View'!$C$3)&gt;=0,(YEAR(B374)-YEAR('12-Month View'!$C$3))*12+MONTH(B374)-MONTH('12-Month View'!$C$3)&lt;=11),(YEAR(B374)-YEAR('12-Month View'!$C$3))*12+MONTH(B374)-MONTH('12-Month View'!$C$3)+1,""))</f>
        <v/>
      </c>
      <c r="E374">
        <f>IF(D374="","",COUNTIFS($D$2:$D$601,D374,$B$2:$B$601,"&lt;"&amp;B374)+COUNTIFS($D$2:D374,D374,$B$2:B374,B374))</f>
        <v/>
      </c>
      <c r="F374">
        <f>IF(D374="","",D374*1000+E374)</f>
        <v/>
      </c>
    </row>
    <row r="375">
      <c r="A375" t="inlineStr">
        <is>
          <t>Deadline</t>
        </is>
      </c>
      <c r="B375" s="38">
        <f>IF(ISNUMBER(Tracker!F178),Tracker!F178,"")</f>
        <v/>
      </c>
      <c r="C375">
        <f>IF(B375="","",Tracker!A178)</f>
        <v/>
      </c>
      <c r="D375">
        <f>IF(B375="","",IF(AND((YEAR(B375)-YEAR('12-Month View'!$C$3))*12+MONTH(B375)-MONTH('12-Month View'!$C$3)&gt;=0,(YEAR(B375)-YEAR('12-Month View'!$C$3))*12+MONTH(B375)-MONTH('12-Month View'!$C$3)&lt;=11),(YEAR(B375)-YEAR('12-Month View'!$C$3))*12+MONTH(B375)-MONTH('12-Month View'!$C$3)+1,""))</f>
        <v/>
      </c>
      <c r="E375">
        <f>IF(D375="","",COUNTIFS($D$2:$D$601,D375,$B$2:$B$601,"&lt;"&amp;B375)+COUNTIFS($D$2:D375,D375,$B$2:B375,B375))</f>
        <v/>
      </c>
      <c r="F375">
        <f>IF(D375="","",D375*1000+E375)</f>
        <v/>
      </c>
    </row>
    <row r="376">
      <c r="A376" t="inlineStr">
        <is>
          <t>Deadline</t>
        </is>
      </c>
      <c r="B376" s="38">
        <f>IF(ISNUMBER(Tracker!F179),Tracker!F179,"")</f>
        <v/>
      </c>
      <c r="C376">
        <f>IF(B376="","",Tracker!A179)</f>
        <v/>
      </c>
      <c r="D376">
        <f>IF(B376="","",IF(AND((YEAR(B376)-YEAR('12-Month View'!$C$3))*12+MONTH(B376)-MONTH('12-Month View'!$C$3)&gt;=0,(YEAR(B376)-YEAR('12-Month View'!$C$3))*12+MONTH(B376)-MONTH('12-Month View'!$C$3)&lt;=11),(YEAR(B376)-YEAR('12-Month View'!$C$3))*12+MONTH(B376)-MONTH('12-Month View'!$C$3)+1,""))</f>
        <v/>
      </c>
      <c r="E376">
        <f>IF(D376="","",COUNTIFS($D$2:$D$601,D376,$B$2:$B$601,"&lt;"&amp;B376)+COUNTIFS($D$2:D376,D376,$B$2:B376,B376))</f>
        <v/>
      </c>
      <c r="F376">
        <f>IF(D376="","",D376*1000+E376)</f>
        <v/>
      </c>
    </row>
    <row r="377">
      <c r="A377" t="inlineStr">
        <is>
          <t>Deadline</t>
        </is>
      </c>
      <c r="B377" s="38">
        <f>IF(ISNUMBER(Tracker!F180),Tracker!F180,"")</f>
        <v/>
      </c>
      <c r="C377">
        <f>IF(B377="","",Tracker!A180)</f>
        <v/>
      </c>
      <c r="D377">
        <f>IF(B377="","",IF(AND((YEAR(B377)-YEAR('12-Month View'!$C$3))*12+MONTH(B377)-MONTH('12-Month View'!$C$3)&gt;=0,(YEAR(B377)-YEAR('12-Month View'!$C$3))*12+MONTH(B377)-MONTH('12-Month View'!$C$3)&lt;=11),(YEAR(B377)-YEAR('12-Month View'!$C$3))*12+MONTH(B377)-MONTH('12-Month View'!$C$3)+1,""))</f>
        <v/>
      </c>
      <c r="E377">
        <f>IF(D377="","",COUNTIFS($D$2:$D$601,D377,$B$2:$B$601,"&lt;"&amp;B377)+COUNTIFS($D$2:D377,D377,$B$2:B377,B377))</f>
        <v/>
      </c>
      <c r="F377">
        <f>IF(D377="","",D377*1000+E377)</f>
        <v/>
      </c>
    </row>
    <row r="378">
      <c r="A378" t="inlineStr">
        <is>
          <t>Deadline</t>
        </is>
      </c>
      <c r="B378" s="38">
        <f>IF(ISNUMBER(Tracker!F181),Tracker!F181,"")</f>
        <v/>
      </c>
      <c r="C378">
        <f>IF(B378="","",Tracker!A181)</f>
        <v/>
      </c>
      <c r="D378">
        <f>IF(B378="","",IF(AND((YEAR(B378)-YEAR('12-Month View'!$C$3))*12+MONTH(B378)-MONTH('12-Month View'!$C$3)&gt;=0,(YEAR(B378)-YEAR('12-Month View'!$C$3))*12+MONTH(B378)-MONTH('12-Month View'!$C$3)&lt;=11),(YEAR(B378)-YEAR('12-Month View'!$C$3))*12+MONTH(B378)-MONTH('12-Month View'!$C$3)+1,""))</f>
        <v/>
      </c>
      <c r="E378">
        <f>IF(D378="","",COUNTIFS($D$2:$D$601,D378,$B$2:$B$601,"&lt;"&amp;B378)+COUNTIFS($D$2:D378,D378,$B$2:B378,B378))</f>
        <v/>
      </c>
      <c r="F378">
        <f>IF(D378="","",D378*1000+E378)</f>
        <v/>
      </c>
    </row>
    <row r="379">
      <c r="A379" t="inlineStr">
        <is>
          <t>Deadline</t>
        </is>
      </c>
      <c r="B379" s="38">
        <f>IF(ISNUMBER(Tracker!F182),Tracker!F182,"")</f>
        <v/>
      </c>
      <c r="C379">
        <f>IF(B379="","",Tracker!A182)</f>
        <v/>
      </c>
      <c r="D379">
        <f>IF(B379="","",IF(AND((YEAR(B379)-YEAR('12-Month View'!$C$3))*12+MONTH(B379)-MONTH('12-Month View'!$C$3)&gt;=0,(YEAR(B379)-YEAR('12-Month View'!$C$3))*12+MONTH(B379)-MONTH('12-Month View'!$C$3)&lt;=11),(YEAR(B379)-YEAR('12-Month View'!$C$3))*12+MONTH(B379)-MONTH('12-Month View'!$C$3)+1,""))</f>
        <v/>
      </c>
      <c r="E379">
        <f>IF(D379="","",COUNTIFS($D$2:$D$601,D379,$B$2:$B$601,"&lt;"&amp;B379)+COUNTIFS($D$2:D379,D379,$B$2:B379,B379))</f>
        <v/>
      </c>
      <c r="F379">
        <f>IF(D379="","",D379*1000+E379)</f>
        <v/>
      </c>
    </row>
    <row r="380">
      <c r="A380" t="inlineStr">
        <is>
          <t>Deadline</t>
        </is>
      </c>
      <c r="B380" s="38">
        <f>IF(ISNUMBER(Tracker!F183),Tracker!F183,"")</f>
        <v/>
      </c>
      <c r="C380">
        <f>IF(B380="","",Tracker!A183)</f>
        <v/>
      </c>
      <c r="D380">
        <f>IF(B380="","",IF(AND((YEAR(B380)-YEAR('12-Month View'!$C$3))*12+MONTH(B380)-MONTH('12-Month View'!$C$3)&gt;=0,(YEAR(B380)-YEAR('12-Month View'!$C$3))*12+MONTH(B380)-MONTH('12-Month View'!$C$3)&lt;=11),(YEAR(B380)-YEAR('12-Month View'!$C$3))*12+MONTH(B380)-MONTH('12-Month View'!$C$3)+1,""))</f>
        <v/>
      </c>
      <c r="E380">
        <f>IF(D380="","",COUNTIFS($D$2:$D$601,D380,$B$2:$B$601,"&lt;"&amp;B380)+COUNTIFS($D$2:D380,D380,$B$2:B380,B380))</f>
        <v/>
      </c>
      <c r="F380">
        <f>IF(D380="","",D380*1000+E380)</f>
        <v/>
      </c>
    </row>
    <row r="381">
      <c r="A381" t="inlineStr">
        <is>
          <t>Deadline</t>
        </is>
      </c>
      <c r="B381" s="38">
        <f>IF(ISNUMBER(Tracker!F184),Tracker!F184,"")</f>
        <v/>
      </c>
      <c r="C381">
        <f>IF(B381="","",Tracker!A184)</f>
        <v/>
      </c>
      <c r="D381">
        <f>IF(B381="","",IF(AND((YEAR(B381)-YEAR('12-Month View'!$C$3))*12+MONTH(B381)-MONTH('12-Month View'!$C$3)&gt;=0,(YEAR(B381)-YEAR('12-Month View'!$C$3))*12+MONTH(B381)-MONTH('12-Month View'!$C$3)&lt;=11),(YEAR(B381)-YEAR('12-Month View'!$C$3))*12+MONTH(B381)-MONTH('12-Month View'!$C$3)+1,""))</f>
        <v/>
      </c>
      <c r="E381">
        <f>IF(D381="","",COUNTIFS($D$2:$D$601,D381,$B$2:$B$601,"&lt;"&amp;B381)+COUNTIFS($D$2:D381,D381,$B$2:B381,B381))</f>
        <v/>
      </c>
      <c r="F381">
        <f>IF(D381="","",D381*1000+E381)</f>
        <v/>
      </c>
    </row>
    <row r="382">
      <c r="A382" t="inlineStr">
        <is>
          <t>Deadline</t>
        </is>
      </c>
      <c r="B382" s="38">
        <f>IF(ISNUMBER(Tracker!F185),Tracker!F185,"")</f>
        <v/>
      </c>
      <c r="C382">
        <f>IF(B382="","",Tracker!A185)</f>
        <v/>
      </c>
      <c r="D382">
        <f>IF(B382="","",IF(AND((YEAR(B382)-YEAR('12-Month View'!$C$3))*12+MONTH(B382)-MONTH('12-Month View'!$C$3)&gt;=0,(YEAR(B382)-YEAR('12-Month View'!$C$3))*12+MONTH(B382)-MONTH('12-Month View'!$C$3)&lt;=11),(YEAR(B382)-YEAR('12-Month View'!$C$3))*12+MONTH(B382)-MONTH('12-Month View'!$C$3)+1,""))</f>
        <v/>
      </c>
      <c r="E382">
        <f>IF(D382="","",COUNTIFS($D$2:$D$601,D382,$B$2:$B$601,"&lt;"&amp;B382)+COUNTIFS($D$2:D382,D382,$B$2:B382,B382))</f>
        <v/>
      </c>
      <c r="F382">
        <f>IF(D382="","",D382*1000+E382)</f>
        <v/>
      </c>
    </row>
    <row r="383">
      <c r="A383" t="inlineStr">
        <is>
          <t>Deadline</t>
        </is>
      </c>
      <c r="B383" s="38">
        <f>IF(ISNUMBER(Tracker!F186),Tracker!F186,"")</f>
        <v/>
      </c>
      <c r="C383">
        <f>IF(B383="","",Tracker!A186)</f>
        <v/>
      </c>
      <c r="D383">
        <f>IF(B383="","",IF(AND((YEAR(B383)-YEAR('12-Month View'!$C$3))*12+MONTH(B383)-MONTH('12-Month View'!$C$3)&gt;=0,(YEAR(B383)-YEAR('12-Month View'!$C$3))*12+MONTH(B383)-MONTH('12-Month View'!$C$3)&lt;=11),(YEAR(B383)-YEAR('12-Month View'!$C$3))*12+MONTH(B383)-MONTH('12-Month View'!$C$3)+1,""))</f>
        <v/>
      </c>
      <c r="E383">
        <f>IF(D383="","",COUNTIFS($D$2:$D$601,D383,$B$2:$B$601,"&lt;"&amp;B383)+COUNTIFS($D$2:D383,D383,$B$2:B383,B383))</f>
        <v/>
      </c>
      <c r="F383">
        <f>IF(D383="","",D383*1000+E383)</f>
        <v/>
      </c>
    </row>
    <row r="384">
      <c r="A384" t="inlineStr">
        <is>
          <t>Deadline</t>
        </is>
      </c>
      <c r="B384" s="38">
        <f>IF(ISNUMBER(Tracker!F187),Tracker!F187,"")</f>
        <v/>
      </c>
      <c r="C384">
        <f>IF(B384="","",Tracker!A187)</f>
        <v/>
      </c>
      <c r="D384">
        <f>IF(B384="","",IF(AND((YEAR(B384)-YEAR('12-Month View'!$C$3))*12+MONTH(B384)-MONTH('12-Month View'!$C$3)&gt;=0,(YEAR(B384)-YEAR('12-Month View'!$C$3))*12+MONTH(B384)-MONTH('12-Month View'!$C$3)&lt;=11),(YEAR(B384)-YEAR('12-Month View'!$C$3))*12+MONTH(B384)-MONTH('12-Month View'!$C$3)+1,""))</f>
        <v/>
      </c>
      <c r="E384">
        <f>IF(D384="","",COUNTIFS($D$2:$D$601,D384,$B$2:$B$601,"&lt;"&amp;B384)+COUNTIFS($D$2:D384,D384,$B$2:B384,B384))</f>
        <v/>
      </c>
      <c r="F384">
        <f>IF(D384="","",D384*1000+E384)</f>
        <v/>
      </c>
    </row>
    <row r="385">
      <c r="A385" t="inlineStr">
        <is>
          <t>Deadline</t>
        </is>
      </c>
      <c r="B385" s="38">
        <f>IF(ISNUMBER(Tracker!F188),Tracker!F188,"")</f>
        <v/>
      </c>
      <c r="C385">
        <f>IF(B385="","",Tracker!A188)</f>
        <v/>
      </c>
      <c r="D385">
        <f>IF(B385="","",IF(AND((YEAR(B385)-YEAR('12-Month View'!$C$3))*12+MONTH(B385)-MONTH('12-Month View'!$C$3)&gt;=0,(YEAR(B385)-YEAR('12-Month View'!$C$3))*12+MONTH(B385)-MONTH('12-Month View'!$C$3)&lt;=11),(YEAR(B385)-YEAR('12-Month View'!$C$3))*12+MONTH(B385)-MONTH('12-Month View'!$C$3)+1,""))</f>
        <v/>
      </c>
      <c r="E385">
        <f>IF(D385="","",COUNTIFS($D$2:$D$601,D385,$B$2:$B$601,"&lt;"&amp;B385)+COUNTIFS($D$2:D385,D385,$B$2:B385,B385))</f>
        <v/>
      </c>
      <c r="F385">
        <f>IF(D385="","",D385*1000+E385)</f>
        <v/>
      </c>
    </row>
    <row r="386">
      <c r="A386" t="inlineStr">
        <is>
          <t>Deadline</t>
        </is>
      </c>
      <c r="B386" s="38">
        <f>IF(ISNUMBER(Tracker!F189),Tracker!F189,"")</f>
        <v/>
      </c>
      <c r="C386">
        <f>IF(B386="","",Tracker!A189)</f>
        <v/>
      </c>
      <c r="D386">
        <f>IF(B386="","",IF(AND((YEAR(B386)-YEAR('12-Month View'!$C$3))*12+MONTH(B386)-MONTH('12-Month View'!$C$3)&gt;=0,(YEAR(B386)-YEAR('12-Month View'!$C$3))*12+MONTH(B386)-MONTH('12-Month View'!$C$3)&lt;=11),(YEAR(B386)-YEAR('12-Month View'!$C$3))*12+MONTH(B386)-MONTH('12-Month View'!$C$3)+1,""))</f>
        <v/>
      </c>
      <c r="E386">
        <f>IF(D386="","",COUNTIFS($D$2:$D$601,D386,$B$2:$B$601,"&lt;"&amp;B386)+COUNTIFS($D$2:D386,D386,$B$2:B386,B386))</f>
        <v/>
      </c>
      <c r="F386">
        <f>IF(D386="","",D386*1000+E386)</f>
        <v/>
      </c>
    </row>
    <row r="387">
      <c r="A387" t="inlineStr">
        <is>
          <t>Deadline</t>
        </is>
      </c>
      <c r="B387" s="38">
        <f>IF(ISNUMBER(Tracker!F190),Tracker!F190,"")</f>
        <v/>
      </c>
      <c r="C387">
        <f>IF(B387="","",Tracker!A190)</f>
        <v/>
      </c>
      <c r="D387">
        <f>IF(B387="","",IF(AND((YEAR(B387)-YEAR('12-Month View'!$C$3))*12+MONTH(B387)-MONTH('12-Month View'!$C$3)&gt;=0,(YEAR(B387)-YEAR('12-Month View'!$C$3))*12+MONTH(B387)-MONTH('12-Month View'!$C$3)&lt;=11),(YEAR(B387)-YEAR('12-Month View'!$C$3))*12+MONTH(B387)-MONTH('12-Month View'!$C$3)+1,""))</f>
        <v/>
      </c>
      <c r="E387">
        <f>IF(D387="","",COUNTIFS($D$2:$D$601,D387,$B$2:$B$601,"&lt;"&amp;B387)+COUNTIFS($D$2:D387,D387,$B$2:B387,B387))</f>
        <v/>
      </c>
      <c r="F387">
        <f>IF(D387="","",D387*1000+E387)</f>
        <v/>
      </c>
    </row>
    <row r="388">
      <c r="A388" t="inlineStr">
        <is>
          <t>Deadline</t>
        </is>
      </c>
      <c r="B388" s="38">
        <f>IF(ISNUMBER(Tracker!F191),Tracker!F191,"")</f>
        <v/>
      </c>
      <c r="C388">
        <f>IF(B388="","",Tracker!A191)</f>
        <v/>
      </c>
      <c r="D388">
        <f>IF(B388="","",IF(AND((YEAR(B388)-YEAR('12-Month View'!$C$3))*12+MONTH(B388)-MONTH('12-Month View'!$C$3)&gt;=0,(YEAR(B388)-YEAR('12-Month View'!$C$3))*12+MONTH(B388)-MONTH('12-Month View'!$C$3)&lt;=11),(YEAR(B388)-YEAR('12-Month View'!$C$3))*12+MONTH(B388)-MONTH('12-Month View'!$C$3)+1,""))</f>
        <v/>
      </c>
      <c r="E388">
        <f>IF(D388="","",COUNTIFS($D$2:$D$601,D388,$B$2:$B$601,"&lt;"&amp;B388)+COUNTIFS($D$2:D388,D388,$B$2:B388,B388))</f>
        <v/>
      </c>
      <c r="F388">
        <f>IF(D388="","",D388*1000+E388)</f>
        <v/>
      </c>
    </row>
    <row r="389">
      <c r="A389" t="inlineStr">
        <is>
          <t>Deadline</t>
        </is>
      </c>
      <c r="B389" s="38">
        <f>IF(ISNUMBER(Tracker!F192),Tracker!F192,"")</f>
        <v/>
      </c>
      <c r="C389">
        <f>IF(B389="","",Tracker!A192)</f>
        <v/>
      </c>
      <c r="D389">
        <f>IF(B389="","",IF(AND((YEAR(B389)-YEAR('12-Month View'!$C$3))*12+MONTH(B389)-MONTH('12-Month View'!$C$3)&gt;=0,(YEAR(B389)-YEAR('12-Month View'!$C$3))*12+MONTH(B389)-MONTH('12-Month View'!$C$3)&lt;=11),(YEAR(B389)-YEAR('12-Month View'!$C$3))*12+MONTH(B389)-MONTH('12-Month View'!$C$3)+1,""))</f>
        <v/>
      </c>
      <c r="E389">
        <f>IF(D389="","",COUNTIFS($D$2:$D$601,D389,$B$2:$B$601,"&lt;"&amp;B389)+COUNTIFS($D$2:D389,D389,$B$2:B389,B389))</f>
        <v/>
      </c>
      <c r="F389">
        <f>IF(D389="","",D389*1000+E389)</f>
        <v/>
      </c>
    </row>
    <row r="390">
      <c r="A390" t="inlineStr">
        <is>
          <t>Deadline</t>
        </is>
      </c>
      <c r="B390" s="38">
        <f>IF(ISNUMBER(Tracker!F193),Tracker!F193,"")</f>
        <v/>
      </c>
      <c r="C390">
        <f>IF(B390="","",Tracker!A193)</f>
        <v/>
      </c>
      <c r="D390">
        <f>IF(B390="","",IF(AND((YEAR(B390)-YEAR('12-Month View'!$C$3))*12+MONTH(B390)-MONTH('12-Month View'!$C$3)&gt;=0,(YEAR(B390)-YEAR('12-Month View'!$C$3))*12+MONTH(B390)-MONTH('12-Month View'!$C$3)&lt;=11),(YEAR(B390)-YEAR('12-Month View'!$C$3))*12+MONTH(B390)-MONTH('12-Month View'!$C$3)+1,""))</f>
        <v/>
      </c>
      <c r="E390">
        <f>IF(D390="","",COUNTIFS($D$2:$D$601,D390,$B$2:$B$601,"&lt;"&amp;B390)+COUNTIFS($D$2:D390,D390,$B$2:B390,B390))</f>
        <v/>
      </c>
      <c r="F390">
        <f>IF(D390="","",D390*1000+E390)</f>
        <v/>
      </c>
    </row>
    <row r="391">
      <c r="A391" t="inlineStr">
        <is>
          <t>Deadline</t>
        </is>
      </c>
      <c r="B391" s="38">
        <f>IF(ISNUMBER(Tracker!F194),Tracker!F194,"")</f>
        <v/>
      </c>
      <c r="C391">
        <f>IF(B391="","",Tracker!A194)</f>
        <v/>
      </c>
      <c r="D391">
        <f>IF(B391="","",IF(AND((YEAR(B391)-YEAR('12-Month View'!$C$3))*12+MONTH(B391)-MONTH('12-Month View'!$C$3)&gt;=0,(YEAR(B391)-YEAR('12-Month View'!$C$3))*12+MONTH(B391)-MONTH('12-Month View'!$C$3)&lt;=11),(YEAR(B391)-YEAR('12-Month View'!$C$3))*12+MONTH(B391)-MONTH('12-Month View'!$C$3)+1,""))</f>
        <v/>
      </c>
      <c r="E391">
        <f>IF(D391="","",COUNTIFS($D$2:$D$601,D391,$B$2:$B$601,"&lt;"&amp;B391)+COUNTIFS($D$2:D391,D391,$B$2:B391,B391))</f>
        <v/>
      </c>
      <c r="F391">
        <f>IF(D391="","",D391*1000+E391)</f>
        <v/>
      </c>
    </row>
    <row r="392">
      <c r="A392" t="inlineStr">
        <is>
          <t>Deadline</t>
        </is>
      </c>
      <c r="B392" s="38">
        <f>IF(ISNUMBER(Tracker!F195),Tracker!F195,"")</f>
        <v/>
      </c>
      <c r="C392">
        <f>IF(B392="","",Tracker!A195)</f>
        <v/>
      </c>
      <c r="D392">
        <f>IF(B392="","",IF(AND((YEAR(B392)-YEAR('12-Month View'!$C$3))*12+MONTH(B392)-MONTH('12-Month View'!$C$3)&gt;=0,(YEAR(B392)-YEAR('12-Month View'!$C$3))*12+MONTH(B392)-MONTH('12-Month View'!$C$3)&lt;=11),(YEAR(B392)-YEAR('12-Month View'!$C$3))*12+MONTH(B392)-MONTH('12-Month View'!$C$3)+1,""))</f>
        <v/>
      </c>
      <c r="E392">
        <f>IF(D392="","",COUNTIFS($D$2:$D$601,D392,$B$2:$B$601,"&lt;"&amp;B392)+COUNTIFS($D$2:D392,D392,$B$2:B392,B392))</f>
        <v/>
      </c>
      <c r="F392">
        <f>IF(D392="","",D392*1000+E392)</f>
        <v/>
      </c>
    </row>
    <row r="393">
      <c r="A393" t="inlineStr">
        <is>
          <t>Deadline</t>
        </is>
      </c>
      <c r="B393" s="38">
        <f>IF(ISNUMBER(Tracker!F196),Tracker!F196,"")</f>
        <v/>
      </c>
      <c r="C393">
        <f>IF(B393="","",Tracker!A196)</f>
        <v/>
      </c>
      <c r="D393">
        <f>IF(B393="","",IF(AND((YEAR(B393)-YEAR('12-Month View'!$C$3))*12+MONTH(B393)-MONTH('12-Month View'!$C$3)&gt;=0,(YEAR(B393)-YEAR('12-Month View'!$C$3))*12+MONTH(B393)-MONTH('12-Month View'!$C$3)&lt;=11),(YEAR(B393)-YEAR('12-Month View'!$C$3))*12+MONTH(B393)-MONTH('12-Month View'!$C$3)+1,""))</f>
        <v/>
      </c>
      <c r="E393">
        <f>IF(D393="","",COUNTIFS($D$2:$D$601,D393,$B$2:$B$601,"&lt;"&amp;B393)+COUNTIFS($D$2:D393,D393,$B$2:B393,B393))</f>
        <v/>
      </c>
      <c r="F393">
        <f>IF(D393="","",D393*1000+E393)</f>
        <v/>
      </c>
    </row>
    <row r="394">
      <c r="A394" t="inlineStr">
        <is>
          <t>Deadline</t>
        </is>
      </c>
      <c r="B394" s="38">
        <f>IF(ISNUMBER(Tracker!F197),Tracker!F197,"")</f>
        <v/>
      </c>
      <c r="C394">
        <f>IF(B394="","",Tracker!A197)</f>
        <v/>
      </c>
      <c r="D394">
        <f>IF(B394="","",IF(AND((YEAR(B394)-YEAR('12-Month View'!$C$3))*12+MONTH(B394)-MONTH('12-Month View'!$C$3)&gt;=0,(YEAR(B394)-YEAR('12-Month View'!$C$3))*12+MONTH(B394)-MONTH('12-Month View'!$C$3)&lt;=11),(YEAR(B394)-YEAR('12-Month View'!$C$3))*12+MONTH(B394)-MONTH('12-Month View'!$C$3)+1,""))</f>
        <v/>
      </c>
      <c r="E394">
        <f>IF(D394="","",COUNTIFS($D$2:$D$601,D394,$B$2:$B$601,"&lt;"&amp;B394)+COUNTIFS($D$2:D394,D394,$B$2:B394,B394))</f>
        <v/>
      </c>
      <c r="F394">
        <f>IF(D394="","",D394*1000+E394)</f>
        <v/>
      </c>
    </row>
    <row r="395">
      <c r="A395" t="inlineStr">
        <is>
          <t>Deadline</t>
        </is>
      </c>
      <c r="B395" s="38">
        <f>IF(ISNUMBER(Tracker!F198),Tracker!F198,"")</f>
        <v/>
      </c>
      <c r="C395">
        <f>IF(B395="","",Tracker!A198)</f>
        <v/>
      </c>
      <c r="D395">
        <f>IF(B395="","",IF(AND((YEAR(B395)-YEAR('12-Month View'!$C$3))*12+MONTH(B395)-MONTH('12-Month View'!$C$3)&gt;=0,(YEAR(B395)-YEAR('12-Month View'!$C$3))*12+MONTH(B395)-MONTH('12-Month View'!$C$3)&lt;=11),(YEAR(B395)-YEAR('12-Month View'!$C$3))*12+MONTH(B395)-MONTH('12-Month View'!$C$3)+1,""))</f>
        <v/>
      </c>
      <c r="E395">
        <f>IF(D395="","",COUNTIFS($D$2:$D$601,D395,$B$2:$B$601,"&lt;"&amp;B395)+COUNTIFS($D$2:D395,D395,$B$2:B395,B395))</f>
        <v/>
      </c>
      <c r="F395">
        <f>IF(D395="","",D395*1000+E395)</f>
        <v/>
      </c>
    </row>
    <row r="396">
      <c r="A396" t="inlineStr">
        <is>
          <t>Deadline</t>
        </is>
      </c>
      <c r="B396" s="38">
        <f>IF(ISNUMBER(Tracker!F199),Tracker!F199,"")</f>
        <v/>
      </c>
      <c r="C396">
        <f>IF(B396="","",Tracker!A199)</f>
        <v/>
      </c>
      <c r="D396">
        <f>IF(B396="","",IF(AND((YEAR(B396)-YEAR('12-Month View'!$C$3))*12+MONTH(B396)-MONTH('12-Month View'!$C$3)&gt;=0,(YEAR(B396)-YEAR('12-Month View'!$C$3))*12+MONTH(B396)-MONTH('12-Month View'!$C$3)&lt;=11),(YEAR(B396)-YEAR('12-Month View'!$C$3))*12+MONTH(B396)-MONTH('12-Month View'!$C$3)+1,""))</f>
        <v/>
      </c>
      <c r="E396">
        <f>IF(D396="","",COUNTIFS($D$2:$D$601,D396,$B$2:$B$601,"&lt;"&amp;B396)+COUNTIFS($D$2:D396,D396,$B$2:B396,B396))</f>
        <v/>
      </c>
      <c r="F396">
        <f>IF(D396="","",D396*1000+E396)</f>
        <v/>
      </c>
    </row>
    <row r="397">
      <c r="A397" t="inlineStr">
        <is>
          <t>Deadline</t>
        </is>
      </c>
      <c r="B397" s="38">
        <f>IF(ISNUMBER(Tracker!F200),Tracker!F200,"")</f>
        <v/>
      </c>
      <c r="C397">
        <f>IF(B397="","",Tracker!A200)</f>
        <v/>
      </c>
      <c r="D397">
        <f>IF(B397="","",IF(AND((YEAR(B397)-YEAR('12-Month View'!$C$3))*12+MONTH(B397)-MONTH('12-Month View'!$C$3)&gt;=0,(YEAR(B397)-YEAR('12-Month View'!$C$3))*12+MONTH(B397)-MONTH('12-Month View'!$C$3)&lt;=11),(YEAR(B397)-YEAR('12-Month View'!$C$3))*12+MONTH(B397)-MONTH('12-Month View'!$C$3)+1,""))</f>
        <v/>
      </c>
      <c r="E397">
        <f>IF(D397="","",COUNTIFS($D$2:$D$601,D397,$B$2:$B$601,"&lt;"&amp;B397)+COUNTIFS($D$2:D397,D397,$B$2:B397,B397))</f>
        <v/>
      </c>
      <c r="F397">
        <f>IF(D397="","",D397*1000+E397)</f>
        <v/>
      </c>
    </row>
    <row r="398">
      <c r="A398" t="inlineStr">
        <is>
          <t>Deadline</t>
        </is>
      </c>
      <c r="B398" s="38">
        <f>IF(ISNUMBER(Tracker!F201),Tracker!F201,"")</f>
        <v/>
      </c>
      <c r="C398">
        <f>IF(B398="","",Tracker!A201)</f>
        <v/>
      </c>
      <c r="D398">
        <f>IF(B398="","",IF(AND((YEAR(B398)-YEAR('12-Month View'!$C$3))*12+MONTH(B398)-MONTH('12-Month View'!$C$3)&gt;=0,(YEAR(B398)-YEAR('12-Month View'!$C$3))*12+MONTH(B398)-MONTH('12-Month View'!$C$3)&lt;=11),(YEAR(B398)-YEAR('12-Month View'!$C$3))*12+MONTH(B398)-MONTH('12-Month View'!$C$3)+1,""))</f>
        <v/>
      </c>
      <c r="E398">
        <f>IF(D398="","",COUNTIFS($D$2:$D$601,D398,$B$2:$B$601,"&lt;"&amp;B398)+COUNTIFS($D$2:D398,D398,$B$2:B398,B398))</f>
        <v/>
      </c>
      <c r="F398">
        <f>IF(D398="","",D398*1000+E398)</f>
        <v/>
      </c>
    </row>
    <row r="399">
      <c r="A399" t="inlineStr">
        <is>
          <t>Deadline</t>
        </is>
      </c>
      <c r="B399" s="38">
        <f>IF(ISNUMBER(Tracker!F202),Tracker!F202,"")</f>
        <v/>
      </c>
      <c r="C399">
        <f>IF(B399="","",Tracker!A202)</f>
        <v/>
      </c>
      <c r="D399">
        <f>IF(B399="","",IF(AND((YEAR(B399)-YEAR('12-Month View'!$C$3))*12+MONTH(B399)-MONTH('12-Month View'!$C$3)&gt;=0,(YEAR(B399)-YEAR('12-Month View'!$C$3))*12+MONTH(B399)-MONTH('12-Month View'!$C$3)&lt;=11),(YEAR(B399)-YEAR('12-Month View'!$C$3))*12+MONTH(B399)-MONTH('12-Month View'!$C$3)+1,""))</f>
        <v/>
      </c>
      <c r="E399">
        <f>IF(D399="","",COUNTIFS($D$2:$D$601,D399,$B$2:$B$601,"&lt;"&amp;B399)+COUNTIFS($D$2:D399,D399,$B$2:B399,B399))</f>
        <v/>
      </c>
      <c r="F399">
        <f>IF(D399="","",D399*1000+E399)</f>
        <v/>
      </c>
    </row>
    <row r="400">
      <c r="A400" t="inlineStr">
        <is>
          <t>Deadline</t>
        </is>
      </c>
      <c r="B400" s="38">
        <f>IF(ISNUMBER(Tracker!F203),Tracker!F203,"")</f>
        <v/>
      </c>
      <c r="C400">
        <f>IF(B400="","",Tracker!A203)</f>
        <v/>
      </c>
      <c r="D400">
        <f>IF(B400="","",IF(AND((YEAR(B400)-YEAR('12-Month View'!$C$3))*12+MONTH(B400)-MONTH('12-Month View'!$C$3)&gt;=0,(YEAR(B400)-YEAR('12-Month View'!$C$3))*12+MONTH(B400)-MONTH('12-Month View'!$C$3)&lt;=11),(YEAR(B400)-YEAR('12-Month View'!$C$3))*12+MONTH(B400)-MONTH('12-Month View'!$C$3)+1,""))</f>
        <v/>
      </c>
      <c r="E400">
        <f>IF(D400="","",COUNTIFS($D$2:$D$601,D400,$B$2:$B$601,"&lt;"&amp;B400)+COUNTIFS($D$2:D400,D400,$B$2:B400,B400))</f>
        <v/>
      </c>
      <c r="F400">
        <f>IF(D400="","",D400*1000+E400)</f>
        <v/>
      </c>
    </row>
    <row r="401">
      <c r="A401" t="inlineStr">
        <is>
          <t>Deadline</t>
        </is>
      </c>
      <c r="B401" s="38">
        <f>IF(ISNUMBER(Tracker!F204),Tracker!F204,"")</f>
        <v/>
      </c>
      <c r="C401">
        <f>IF(B401="","",Tracker!A204)</f>
        <v/>
      </c>
      <c r="D401">
        <f>IF(B401="","",IF(AND((YEAR(B401)-YEAR('12-Month View'!$C$3))*12+MONTH(B401)-MONTH('12-Month View'!$C$3)&gt;=0,(YEAR(B401)-YEAR('12-Month View'!$C$3))*12+MONTH(B401)-MONTH('12-Month View'!$C$3)&lt;=11),(YEAR(B401)-YEAR('12-Month View'!$C$3))*12+MONTH(B401)-MONTH('12-Month View'!$C$3)+1,""))</f>
        <v/>
      </c>
      <c r="E401">
        <f>IF(D401="","",COUNTIFS($D$2:$D$601,D401,$B$2:$B$601,"&lt;"&amp;B401)+COUNTIFS($D$2:D401,D401,$B$2:B401,B401))</f>
        <v/>
      </c>
      <c r="F401">
        <f>IF(D401="","",D401*1000+E401)</f>
        <v/>
      </c>
    </row>
    <row r="402">
      <c r="A402" t="inlineStr">
        <is>
          <t>Report</t>
        </is>
      </c>
      <c r="B402" s="38">
        <f>IF(ISNUMBER(Tracker!H5),Tracker!H5,"")</f>
        <v/>
      </c>
      <c r="C402">
        <f>IF(B402="","",Tracker!A5)</f>
        <v/>
      </c>
      <c r="D402">
        <f>IF(B402="","",IF(AND((YEAR(B402)-YEAR('12-Month View'!$C$3))*12+MONTH(B402)-MONTH('12-Month View'!$C$3)&gt;=0,(YEAR(B402)-YEAR('12-Month View'!$C$3))*12+MONTH(B402)-MONTH('12-Month View'!$C$3)&lt;=11),(YEAR(B402)-YEAR('12-Month View'!$C$3))*12+MONTH(B402)-MONTH('12-Month View'!$C$3)+1,""))</f>
        <v/>
      </c>
      <c r="E402">
        <f>IF(D402="","",COUNTIFS($D$2:$D$601,D402,$B$2:$B$601,"&lt;"&amp;B402)+COUNTIFS($D$2:D402,D402,$B$2:B402,B402))</f>
        <v/>
      </c>
      <c r="F402">
        <f>IF(D402="","",D402*1000+E402)</f>
        <v/>
      </c>
    </row>
    <row r="403">
      <c r="A403" t="inlineStr">
        <is>
          <t>Report</t>
        </is>
      </c>
      <c r="B403" s="38">
        <f>IF(ISNUMBER(Tracker!H6),Tracker!H6,"")</f>
        <v/>
      </c>
      <c r="C403">
        <f>IF(B403="","",Tracker!A6)</f>
        <v/>
      </c>
      <c r="D403">
        <f>IF(B403="","",IF(AND((YEAR(B403)-YEAR('12-Month View'!$C$3))*12+MONTH(B403)-MONTH('12-Month View'!$C$3)&gt;=0,(YEAR(B403)-YEAR('12-Month View'!$C$3))*12+MONTH(B403)-MONTH('12-Month View'!$C$3)&lt;=11),(YEAR(B403)-YEAR('12-Month View'!$C$3))*12+MONTH(B403)-MONTH('12-Month View'!$C$3)+1,""))</f>
        <v/>
      </c>
      <c r="E403">
        <f>IF(D403="","",COUNTIFS($D$2:$D$601,D403,$B$2:$B$601,"&lt;"&amp;B403)+COUNTIFS($D$2:D403,D403,$B$2:B403,B403))</f>
        <v/>
      </c>
      <c r="F403">
        <f>IF(D403="","",D403*1000+E403)</f>
        <v/>
      </c>
    </row>
    <row r="404">
      <c r="A404" t="inlineStr">
        <is>
          <t>Report</t>
        </is>
      </c>
      <c r="B404" s="38">
        <f>IF(ISNUMBER(Tracker!H7),Tracker!H7,"")</f>
        <v/>
      </c>
      <c r="C404">
        <f>IF(B404="","",Tracker!A7)</f>
        <v/>
      </c>
      <c r="D404">
        <f>IF(B404="","",IF(AND((YEAR(B404)-YEAR('12-Month View'!$C$3))*12+MONTH(B404)-MONTH('12-Month View'!$C$3)&gt;=0,(YEAR(B404)-YEAR('12-Month View'!$C$3))*12+MONTH(B404)-MONTH('12-Month View'!$C$3)&lt;=11),(YEAR(B404)-YEAR('12-Month View'!$C$3))*12+MONTH(B404)-MONTH('12-Month View'!$C$3)+1,""))</f>
        <v/>
      </c>
      <c r="E404">
        <f>IF(D404="","",COUNTIFS($D$2:$D$601,D404,$B$2:$B$601,"&lt;"&amp;B404)+COUNTIFS($D$2:D404,D404,$B$2:B404,B404))</f>
        <v/>
      </c>
      <c r="F404">
        <f>IF(D404="","",D404*1000+E404)</f>
        <v/>
      </c>
    </row>
    <row r="405">
      <c r="A405" t="inlineStr">
        <is>
          <t>Report</t>
        </is>
      </c>
      <c r="B405" s="38">
        <f>IF(ISNUMBER(Tracker!H8),Tracker!H8,"")</f>
        <v/>
      </c>
      <c r="C405">
        <f>IF(B405="","",Tracker!A8)</f>
        <v/>
      </c>
      <c r="D405">
        <f>IF(B405="","",IF(AND((YEAR(B405)-YEAR('12-Month View'!$C$3))*12+MONTH(B405)-MONTH('12-Month View'!$C$3)&gt;=0,(YEAR(B405)-YEAR('12-Month View'!$C$3))*12+MONTH(B405)-MONTH('12-Month View'!$C$3)&lt;=11),(YEAR(B405)-YEAR('12-Month View'!$C$3))*12+MONTH(B405)-MONTH('12-Month View'!$C$3)+1,""))</f>
        <v/>
      </c>
      <c r="E405">
        <f>IF(D405="","",COUNTIFS($D$2:$D$601,D405,$B$2:$B$601,"&lt;"&amp;B405)+COUNTIFS($D$2:D405,D405,$B$2:B405,B405))</f>
        <v/>
      </c>
      <c r="F405">
        <f>IF(D405="","",D405*1000+E405)</f>
        <v/>
      </c>
    </row>
    <row r="406">
      <c r="A406" t="inlineStr">
        <is>
          <t>Report</t>
        </is>
      </c>
      <c r="B406" s="38">
        <f>IF(ISNUMBER(Tracker!H9),Tracker!H9,"")</f>
        <v/>
      </c>
      <c r="C406">
        <f>IF(B406="","",Tracker!A9)</f>
        <v/>
      </c>
      <c r="D406">
        <f>IF(B406="","",IF(AND((YEAR(B406)-YEAR('12-Month View'!$C$3))*12+MONTH(B406)-MONTH('12-Month View'!$C$3)&gt;=0,(YEAR(B406)-YEAR('12-Month View'!$C$3))*12+MONTH(B406)-MONTH('12-Month View'!$C$3)&lt;=11),(YEAR(B406)-YEAR('12-Month View'!$C$3))*12+MONTH(B406)-MONTH('12-Month View'!$C$3)+1,""))</f>
        <v/>
      </c>
      <c r="E406">
        <f>IF(D406="","",COUNTIFS($D$2:$D$601,D406,$B$2:$B$601,"&lt;"&amp;B406)+COUNTIFS($D$2:D406,D406,$B$2:B406,B406))</f>
        <v/>
      </c>
      <c r="F406">
        <f>IF(D406="","",D406*1000+E406)</f>
        <v/>
      </c>
    </row>
    <row r="407">
      <c r="A407" t="inlineStr">
        <is>
          <t>Report</t>
        </is>
      </c>
      <c r="B407" s="38">
        <f>IF(ISNUMBER(Tracker!H10),Tracker!H10,"")</f>
        <v/>
      </c>
      <c r="C407">
        <f>IF(B407="","",Tracker!A10)</f>
        <v/>
      </c>
      <c r="D407">
        <f>IF(B407="","",IF(AND((YEAR(B407)-YEAR('12-Month View'!$C$3))*12+MONTH(B407)-MONTH('12-Month View'!$C$3)&gt;=0,(YEAR(B407)-YEAR('12-Month View'!$C$3))*12+MONTH(B407)-MONTH('12-Month View'!$C$3)&lt;=11),(YEAR(B407)-YEAR('12-Month View'!$C$3))*12+MONTH(B407)-MONTH('12-Month View'!$C$3)+1,""))</f>
        <v/>
      </c>
      <c r="E407">
        <f>IF(D407="","",COUNTIFS($D$2:$D$601,D407,$B$2:$B$601,"&lt;"&amp;B407)+COUNTIFS($D$2:D407,D407,$B$2:B407,B407))</f>
        <v/>
      </c>
      <c r="F407">
        <f>IF(D407="","",D407*1000+E407)</f>
        <v/>
      </c>
    </row>
    <row r="408">
      <c r="A408" t="inlineStr">
        <is>
          <t>Report</t>
        </is>
      </c>
      <c r="B408" s="38">
        <f>IF(ISNUMBER(Tracker!H11),Tracker!H11,"")</f>
        <v/>
      </c>
      <c r="C408">
        <f>IF(B408="","",Tracker!A11)</f>
        <v/>
      </c>
      <c r="D408">
        <f>IF(B408="","",IF(AND((YEAR(B408)-YEAR('12-Month View'!$C$3))*12+MONTH(B408)-MONTH('12-Month View'!$C$3)&gt;=0,(YEAR(B408)-YEAR('12-Month View'!$C$3))*12+MONTH(B408)-MONTH('12-Month View'!$C$3)&lt;=11),(YEAR(B408)-YEAR('12-Month View'!$C$3))*12+MONTH(B408)-MONTH('12-Month View'!$C$3)+1,""))</f>
        <v/>
      </c>
      <c r="E408">
        <f>IF(D408="","",COUNTIFS($D$2:$D$601,D408,$B$2:$B$601,"&lt;"&amp;B408)+COUNTIFS($D$2:D408,D408,$B$2:B408,B408))</f>
        <v/>
      </c>
      <c r="F408">
        <f>IF(D408="","",D408*1000+E408)</f>
        <v/>
      </c>
    </row>
    <row r="409">
      <c r="A409" t="inlineStr">
        <is>
          <t>Report</t>
        </is>
      </c>
      <c r="B409" s="38">
        <f>IF(ISNUMBER(Tracker!H12),Tracker!H12,"")</f>
        <v/>
      </c>
      <c r="C409">
        <f>IF(B409="","",Tracker!A12)</f>
        <v/>
      </c>
      <c r="D409">
        <f>IF(B409="","",IF(AND((YEAR(B409)-YEAR('12-Month View'!$C$3))*12+MONTH(B409)-MONTH('12-Month View'!$C$3)&gt;=0,(YEAR(B409)-YEAR('12-Month View'!$C$3))*12+MONTH(B409)-MONTH('12-Month View'!$C$3)&lt;=11),(YEAR(B409)-YEAR('12-Month View'!$C$3))*12+MONTH(B409)-MONTH('12-Month View'!$C$3)+1,""))</f>
        <v/>
      </c>
      <c r="E409">
        <f>IF(D409="","",COUNTIFS($D$2:$D$601,D409,$B$2:$B$601,"&lt;"&amp;B409)+COUNTIFS($D$2:D409,D409,$B$2:B409,B409))</f>
        <v/>
      </c>
      <c r="F409">
        <f>IF(D409="","",D409*1000+E409)</f>
        <v/>
      </c>
    </row>
    <row r="410">
      <c r="A410" t="inlineStr">
        <is>
          <t>Report</t>
        </is>
      </c>
      <c r="B410" s="38">
        <f>IF(ISNUMBER(Tracker!H13),Tracker!H13,"")</f>
        <v/>
      </c>
      <c r="C410">
        <f>IF(B410="","",Tracker!A13)</f>
        <v/>
      </c>
      <c r="D410">
        <f>IF(B410="","",IF(AND((YEAR(B410)-YEAR('12-Month View'!$C$3))*12+MONTH(B410)-MONTH('12-Month View'!$C$3)&gt;=0,(YEAR(B410)-YEAR('12-Month View'!$C$3))*12+MONTH(B410)-MONTH('12-Month View'!$C$3)&lt;=11),(YEAR(B410)-YEAR('12-Month View'!$C$3))*12+MONTH(B410)-MONTH('12-Month View'!$C$3)+1,""))</f>
        <v/>
      </c>
      <c r="E410">
        <f>IF(D410="","",COUNTIFS($D$2:$D$601,D410,$B$2:$B$601,"&lt;"&amp;B410)+COUNTIFS($D$2:D410,D410,$B$2:B410,B410))</f>
        <v/>
      </c>
      <c r="F410">
        <f>IF(D410="","",D410*1000+E410)</f>
        <v/>
      </c>
    </row>
    <row r="411">
      <c r="A411" t="inlineStr">
        <is>
          <t>Report</t>
        </is>
      </c>
      <c r="B411" s="38">
        <f>IF(ISNUMBER(Tracker!H14),Tracker!H14,"")</f>
        <v/>
      </c>
      <c r="C411">
        <f>IF(B411="","",Tracker!A14)</f>
        <v/>
      </c>
      <c r="D411">
        <f>IF(B411="","",IF(AND((YEAR(B411)-YEAR('12-Month View'!$C$3))*12+MONTH(B411)-MONTH('12-Month View'!$C$3)&gt;=0,(YEAR(B411)-YEAR('12-Month View'!$C$3))*12+MONTH(B411)-MONTH('12-Month View'!$C$3)&lt;=11),(YEAR(B411)-YEAR('12-Month View'!$C$3))*12+MONTH(B411)-MONTH('12-Month View'!$C$3)+1,""))</f>
        <v/>
      </c>
      <c r="E411">
        <f>IF(D411="","",COUNTIFS($D$2:$D$601,D411,$B$2:$B$601,"&lt;"&amp;B411)+COUNTIFS($D$2:D411,D411,$B$2:B411,B411))</f>
        <v/>
      </c>
      <c r="F411">
        <f>IF(D411="","",D411*1000+E411)</f>
        <v/>
      </c>
    </row>
    <row r="412">
      <c r="A412" t="inlineStr">
        <is>
          <t>Report</t>
        </is>
      </c>
      <c r="B412" s="38">
        <f>IF(ISNUMBER(Tracker!H15),Tracker!H15,"")</f>
        <v/>
      </c>
      <c r="C412">
        <f>IF(B412="","",Tracker!A15)</f>
        <v/>
      </c>
      <c r="D412">
        <f>IF(B412="","",IF(AND((YEAR(B412)-YEAR('12-Month View'!$C$3))*12+MONTH(B412)-MONTH('12-Month View'!$C$3)&gt;=0,(YEAR(B412)-YEAR('12-Month View'!$C$3))*12+MONTH(B412)-MONTH('12-Month View'!$C$3)&lt;=11),(YEAR(B412)-YEAR('12-Month View'!$C$3))*12+MONTH(B412)-MONTH('12-Month View'!$C$3)+1,""))</f>
        <v/>
      </c>
      <c r="E412">
        <f>IF(D412="","",COUNTIFS($D$2:$D$601,D412,$B$2:$B$601,"&lt;"&amp;B412)+COUNTIFS($D$2:D412,D412,$B$2:B412,B412))</f>
        <v/>
      </c>
      <c r="F412">
        <f>IF(D412="","",D412*1000+E412)</f>
        <v/>
      </c>
    </row>
    <row r="413">
      <c r="A413" t="inlineStr">
        <is>
          <t>Report</t>
        </is>
      </c>
      <c r="B413" s="38">
        <f>IF(ISNUMBER(Tracker!H16),Tracker!H16,"")</f>
        <v/>
      </c>
      <c r="C413">
        <f>IF(B413="","",Tracker!A16)</f>
        <v/>
      </c>
      <c r="D413">
        <f>IF(B413="","",IF(AND((YEAR(B413)-YEAR('12-Month View'!$C$3))*12+MONTH(B413)-MONTH('12-Month View'!$C$3)&gt;=0,(YEAR(B413)-YEAR('12-Month View'!$C$3))*12+MONTH(B413)-MONTH('12-Month View'!$C$3)&lt;=11),(YEAR(B413)-YEAR('12-Month View'!$C$3))*12+MONTH(B413)-MONTH('12-Month View'!$C$3)+1,""))</f>
        <v/>
      </c>
      <c r="E413">
        <f>IF(D413="","",COUNTIFS($D$2:$D$601,D413,$B$2:$B$601,"&lt;"&amp;B413)+COUNTIFS($D$2:D413,D413,$B$2:B413,B413))</f>
        <v/>
      </c>
      <c r="F413">
        <f>IF(D413="","",D413*1000+E413)</f>
        <v/>
      </c>
    </row>
    <row r="414">
      <c r="A414" t="inlineStr">
        <is>
          <t>Report</t>
        </is>
      </c>
      <c r="B414" s="38">
        <f>IF(ISNUMBER(Tracker!H17),Tracker!H17,"")</f>
        <v/>
      </c>
      <c r="C414">
        <f>IF(B414="","",Tracker!A17)</f>
        <v/>
      </c>
      <c r="D414">
        <f>IF(B414="","",IF(AND((YEAR(B414)-YEAR('12-Month View'!$C$3))*12+MONTH(B414)-MONTH('12-Month View'!$C$3)&gt;=0,(YEAR(B414)-YEAR('12-Month View'!$C$3))*12+MONTH(B414)-MONTH('12-Month View'!$C$3)&lt;=11),(YEAR(B414)-YEAR('12-Month View'!$C$3))*12+MONTH(B414)-MONTH('12-Month View'!$C$3)+1,""))</f>
        <v/>
      </c>
      <c r="E414">
        <f>IF(D414="","",COUNTIFS($D$2:$D$601,D414,$B$2:$B$601,"&lt;"&amp;B414)+COUNTIFS($D$2:D414,D414,$B$2:B414,B414))</f>
        <v/>
      </c>
      <c r="F414">
        <f>IF(D414="","",D414*1000+E414)</f>
        <v/>
      </c>
    </row>
    <row r="415">
      <c r="A415" t="inlineStr">
        <is>
          <t>Report</t>
        </is>
      </c>
      <c r="B415" s="38">
        <f>IF(ISNUMBER(Tracker!H18),Tracker!H18,"")</f>
        <v/>
      </c>
      <c r="C415">
        <f>IF(B415="","",Tracker!A18)</f>
        <v/>
      </c>
      <c r="D415">
        <f>IF(B415="","",IF(AND((YEAR(B415)-YEAR('12-Month View'!$C$3))*12+MONTH(B415)-MONTH('12-Month View'!$C$3)&gt;=0,(YEAR(B415)-YEAR('12-Month View'!$C$3))*12+MONTH(B415)-MONTH('12-Month View'!$C$3)&lt;=11),(YEAR(B415)-YEAR('12-Month View'!$C$3))*12+MONTH(B415)-MONTH('12-Month View'!$C$3)+1,""))</f>
        <v/>
      </c>
      <c r="E415">
        <f>IF(D415="","",COUNTIFS($D$2:$D$601,D415,$B$2:$B$601,"&lt;"&amp;B415)+COUNTIFS($D$2:D415,D415,$B$2:B415,B415))</f>
        <v/>
      </c>
      <c r="F415">
        <f>IF(D415="","",D415*1000+E415)</f>
        <v/>
      </c>
    </row>
    <row r="416">
      <c r="A416" t="inlineStr">
        <is>
          <t>Report</t>
        </is>
      </c>
      <c r="B416" s="38">
        <f>IF(ISNUMBER(Tracker!H19),Tracker!H19,"")</f>
        <v/>
      </c>
      <c r="C416">
        <f>IF(B416="","",Tracker!A19)</f>
        <v/>
      </c>
      <c r="D416">
        <f>IF(B416="","",IF(AND((YEAR(B416)-YEAR('12-Month View'!$C$3))*12+MONTH(B416)-MONTH('12-Month View'!$C$3)&gt;=0,(YEAR(B416)-YEAR('12-Month View'!$C$3))*12+MONTH(B416)-MONTH('12-Month View'!$C$3)&lt;=11),(YEAR(B416)-YEAR('12-Month View'!$C$3))*12+MONTH(B416)-MONTH('12-Month View'!$C$3)+1,""))</f>
        <v/>
      </c>
      <c r="E416">
        <f>IF(D416="","",COUNTIFS($D$2:$D$601,D416,$B$2:$B$601,"&lt;"&amp;B416)+COUNTIFS($D$2:D416,D416,$B$2:B416,B416))</f>
        <v/>
      </c>
      <c r="F416">
        <f>IF(D416="","",D416*1000+E416)</f>
        <v/>
      </c>
    </row>
    <row r="417">
      <c r="A417" t="inlineStr">
        <is>
          <t>Report</t>
        </is>
      </c>
      <c r="B417" s="38">
        <f>IF(ISNUMBER(Tracker!H20),Tracker!H20,"")</f>
        <v/>
      </c>
      <c r="C417">
        <f>IF(B417="","",Tracker!A20)</f>
        <v/>
      </c>
      <c r="D417">
        <f>IF(B417="","",IF(AND((YEAR(B417)-YEAR('12-Month View'!$C$3))*12+MONTH(B417)-MONTH('12-Month View'!$C$3)&gt;=0,(YEAR(B417)-YEAR('12-Month View'!$C$3))*12+MONTH(B417)-MONTH('12-Month View'!$C$3)&lt;=11),(YEAR(B417)-YEAR('12-Month View'!$C$3))*12+MONTH(B417)-MONTH('12-Month View'!$C$3)+1,""))</f>
        <v/>
      </c>
      <c r="E417">
        <f>IF(D417="","",COUNTIFS($D$2:$D$601,D417,$B$2:$B$601,"&lt;"&amp;B417)+COUNTIFS($D$2:D417,D417,$B$2:B417,B417))</f>
        <v/>
      </c>
      <c r="F417">
        <f>IF(D417="","",D417*1000+E417)</f>
        <v/>
      </c>
    </row>
    <row r="418">
      <c r="A418" t="inlineStr">
        <is>
          <t>Report</t>
        </is>
      </c>
      <c r="B418" s="38">
        <f>IF(ISNUMBER(Tracker!H21),Tracker!H21,"")</f>
        <v/>
      </c>
      <c r="C418">
        <f>IF(B418="","",Tracker!A21)</f>
        <v/>
      </c>
      <c r="D418">
        <f>IF(B418="","",IF(AND((YEAR(B418)-YEAR('12-Month View'!$C$3))*12+MONTH(B418)-MONTH('12-Month View'!$C$3)&gt;=0,(YEAR(B418)-YEAR('12-Month View'!$C$3))*12+MONTH(B418)-MONTH('12-Month View'!$C$3)&lt;=11),(YEAR(B418)-YEAR('12-Month View'!$C$3))*12+MONTH(B418)-MONTH('12-Month View'!$C$3)+1,""))</f>
        <v/>
      </c>
      <c r="E418">
        <f>IF(D418="","",COUNTIFS($D$2:$D$601,D418,$B$2:$B$601,"&lt;"&amp;B418)+COUNTIFS($D$2:D418,D418,$B$2:B418,B418))</f>
        <v/>
      </c>
      <c r="F418">
        <f>IF(D418="","",D418*1000+E418)</f>
        <v/>
      </c>
    </row>
    <row r="419">
      <c r="A419" t="inlineStr">
        <is>
          <t>Report</t>
        </is>
      </c>
      <c r="B419" s="38">
        <f>IF(ISNUMBER(Tracker!H22),Tracker!H22,"")</f>
        <v/>
      </c>
      <c r="C419">
        <f>IF(B419="","",Tracker!A22)</f>
        <v/>
      </c>
      <c r="D419">
        <f>IF(B419="","",IF(AND((YEAR(B419)-YEAR('12-Month View'!$C$3))*12+MONTH(B419)-MONTH('12-Month View'!$C$3)&gt;=0,(YEAR(B419)-YEAR('12-Month View'!$C$3))*12+MONTH(B419)-MONTH('12-Month View'!$C$3)&lt;=11),(YEAR(B419)-YEAR('12-Month View'!$C$3))*12+MONTH(B419)-MONTH('12-Month View'!$C$3)+1,""))</f>
        <v/>
      </c>
      <c r="E419">
        <f>IF(D419="","",COUNTIFS($D$2:$D$601,D419,$B$2:$B$601,"&lt;"&amp;B419)+COUNTIFS($D$2:D419,D419,$B$2:B419,B419))</f>
        <v/>
      </c>
      <c r="F419">
        <f>IF(D419="","",D419*1000+E419)</f>
        <v/>
      </c>
    </row>
    <row r="420">
      <c r="A420" t="inlineStr">
        <is>
          <t>Report</t>
        </is>
      </c>
      <c r="B420" s="38">
        <f>IF(ISNUMBER(Tracker!H23),Tracker!H23,"")</f>
        <v/>
      </c>
      <c r="C420">
        <f>IF(B420="","",Tracker!A23)</f>
        <v/>
      </c>
      <c r="D420">
        <f>IF(B420="","",IF(AND((YEAR(B420)-YEAR('12-Month View'!$C$3))*12+MONTH(B420)-MONTH('12-Month View'!$C$3)&gt;=0,(YEAR(B420)-YEAR('12-Month View'!$C$3))*12+MONTH(B420)-MONTH('12-Month View'!$C$3)&lt;=11),(YEAR(B420)-YEAR('12-Month View'!$C$3))*12+MONTH(B420)-MONTH('12-Month View'!$C$3)+1,""))</f>
        <v/>
      </c>
      <c r="E420">
        <f>IF(D420="","",COUNTIFS($D$2:$D$601,D420,$B$2:$B$601,"&lt;"&amp;B420)+COUNTIFS($D$2:D420,D420,$B$2:B420,B420))</f>
        <v/>
      </c>
      <c r="F420">
        <f>IF(D420="","",D420*1000+E420)</f>
        <v/>
      </c>
    </row>
    <row r="421">
      <c r="A421" t="inlineStr">
        <is>
          <t>Report</t>
        </is>
      </c>
      <c r="B421" s="38">
        <f>IF(ISNUMBER(Tracker!H24),Tracker!H24,"")</f>
        <v/>
      </c>
      <c r="C421">
        <f>IF(B421="","",Tracker!A24)</f>
        <v/>
      </c>
      <c r="D421">
        <f>IF(B421="","",IF(AND((YEAR(B421)-YEAR('12-Month View'!$C$3))*12+MONTH(B421)-MONTH('12-Month View'!$C$3)&gt;=0,(YEAR(B421)-YEAR('12-Month View'!$C$3))*12+MONTH(B421)-MONTH('12-Month View'!$C$3)&lt;=11),(YEAR(B421)-YEAR('12-Month View'!$C$3))*12+MONTH(B421)-MONTH('12-Month View'!$C$3)+1,""))</f>
        <v/>
      </c>
      <c r="E421">
        <f>IF(D421="","",COUNTIFS($D$2:$D$601,D421,$B$2:$B$601,"&lt;"&amp;B421)+COUNTIFS($D$2:D421,D421,$B$2:B421,B421))</f>
        <v/>
      </c>
      <c r="F421">
        <f>IF(D421="","",D421*1000+E421)</f>
        <v/>
      </c>
    </row>
    <row r="422">
      <c r="A422" t="inlineStr">
        <is>
          <t>Report</t>
        </is>
      </c>
      <c r="B422" s="38">
        <f>IF(ISNUMBER(Tracker!H25),Tracker!H25,"")</f>
        <v/>
      </c>
      <c r="C422">
        <f>IF(B422="","",Tracker!A25)</f>
        <v/>
      </c>
      <c r="D422">
        <f>IF(B422="","",IF(AND((YEAR(B422)-YEAR('12-Month View'!$C$3))*12+MONTH(B422)-MONTH('12-Month View'!$C$3)&gt;=0,(YEAR(B422)-YEAR('12-Month View'!$C$3))*12+MONTH(B422)-MONTH('12-Month View'!$C$3)&lt;=11),(YEAR(B422)-YEAR('12-Month View'!$C$3))*12+MONTH(B422)-MONTH('12-Month View'!$C$3)+1,""))</f>
        <v/>
      </c>
      <c r="E422">
        <f>IF(D422="","",COUNTIFS($D$2:$D$601,D422,$B$2:$B$601,"&lt;"&amp;B422)+COUNTIFS($D$2:D422,D422,$B$2:B422,B422))</f>
        <v/>
      </c>
      <c r="F422">
        <f>IF(D422="","",D422*1000+E422)</f>
        <v/>
      </c>
    </row>
    <row r="423">
      <c r="A423" t="inlineStr">
        <is>
          <t>Report</t>
        </is>
      </c>
      <c r="B423" s="38">
        <f>IF(ISNUMBER(Tracker!H26),Tracker!H26,"")</f>
        <v/>
      </c>
      <c r="C423">
        <f>IF(B423="","",Tracker!A26)</f>
        <v/>
      </c>
      <c r="D423">
        <f>IF(B423="","",IF(AND((YEAR(B423)-YEAR('12-Month View'!$C$3))*12+MONTH(B423)-MONTH('12-Month View'!$C$3)&gt;=0,(YEAR(B423)-YEAR('12-Month View'!$C$3))*12+MONTH(B423)-MONTH('12-Month View'!$C$3)&lt;=11),(YEAR(B423)-YEAR('12-Month View'!$C$3))*12+MONTH(B423)-MONTH('12-Month View'!$C$3)+1,""))</f>
        <v/>
      </c>
      <c r="E423">
        <f>IF(D423="","",COUNTIFS($D$2:$D$601,D423,$B$2:$B$601,"&lt;"&amp;B423)+COUNTIFS($D$2:D423,D423,$B$2:B423,B423))</f>
        <v/>
      </c>
      <c r="F423">
        <f>IF(D423="","",D423*1000+E423)</f>
        <v/>
      </c>
    </row>
    <row r="424">
      <c r="A424" t="inlineStr">
        <is>
          <t>Report</t>
        </is>
      </c>
      <c r="B424" s="38">
        <f>IF(ISNUMBER(Tracker!H27),Tracker!H27,"")</f>
        <v/>
      </c>
      <c r="C424">
        <f>IF(B424="","",Tracker!A27)</f>
        <v/>
      </c>
      <c r="D424">
        <f>IF(B424="","",IF(AND((YEAR(B424)-YEAR('12-Month View'!$C$3))*12+MONTH(B424)-MONTH('12-Month View'!$C$3)&gt;=0,(YEAR(B424)-YEAR('12-Month View'!$C$3))*12+MONTH(B424)-MONTH('12-Month View'!$C$3)&lt;=11),(YEAR(B424)-YEAR('12-Month View'!$C$3))*12+MONTH(B424)-MONTH('12-Month View'!$C$3)+1,""))</f>
        <v/>
      </c>
      <c r="E424">
        <f>IF(D424="","",COUNTIFS($D$2:$D$601,D424,$B$2:$B$601,"&lt;"&amp;B424)+COUNTIFS($D$2:D424,D424,$B$2:B424,B424))</f>
        <v/>
      </c>
      <c r="F424">
        <f>IF(D424="","",D424*1000+E424)</f>
        <v/>
      </c>
    </row>
    <row r="425">
      <c r="A425" t="inlineStr">
        <is>
          <t>Report</t>
        </is>
      </c>
      <c r="B425" s="38">
        <f>IF(ISNUMBER(Tracker!H28),Tracker!H28,"")</f>
        <v/>
      </c>
      <c r="C425">
        <f>IF(B425="","",Tracker!A28)</f>
        <v/>
      </c>
      <c r="D425">
        <f>IF(B425="","",IF(AND((YEAR(B425)-YEAR('12-Month View'!$C$3))*12+MONTH(B425)-MONTH('12-Month View'!$C$3)&gt;=0,(YEAR(B425)-YEAR('12-Month View'!$C$3))*12+MONTH(B425)-MONTH('12-Month View'!$C$3)&lt;=11),(YEAR(B425)-YEAR('12-Month View'!$C$3))*12+MONTH(B425)-MONTH('12-Month View'!$C$3)+1,""))</f>
        <v/>
      </c>
      <c r="E425">
        <f>IF(D425="","",COUNTIFS($D$2:$D$601,D425,$B$2:$B$601,"&lt;"&amp;B425)+COUNTIFS($D$2:D425,D425,$B$2:B425,B425))</f>
        <v/>
      </c>
      <c r="F425">
        <f>IF(D425="","",D425*1000+E425)</f>
        <v/>
      </c>
    </row>
    <row r="426">
      <c r="A426" t="inlineStr">
        <is>
          <t>Report</t>
        </is>
      </c>
      <c r="B426" s="38">
        <f>IF(ISNUMBER(Tracker!H29),Tracker!H29,"")</f>
        <v/>
      </c>
      <c r="C426">
        <f>IF(B426="","",Tracker!A29)</f>
        <v/>
      </c>
      <c r="D426">
        <f>IF(B426="","",IF(AND((YEAR(B426)-YEAR('12-Month View'!$C$3))*12+MONTH(B426)-MONTH('12-Month View'!$C$3)&gt;=0,(YEAR(B426)-YEAR('12-Month View'!$C$3))*12+MONTH(B426)-MONTH('12-Month View'!$C$3)&lt;=11),(YEAR(B426)-YEAR('12-Month View'!$C$3))*12+MONTH(B426)-MONTH('12-Month View'!$C$3)+1,""))</f>
        <v/>
      </c>
      <c r="E426">
        <f>IF(D426="","",COUNTIFS($D$2:$D$601,D426,$B$2:$B$601,"&lt;"&amp;B426)+COUNTIFS($D$2:D426,D426,$B$2:B426,B426))</f>
        <v/>
      </c>
      <c r="F426">
        <f>IF(D426="","",D426*1000+E426)</f>
        <v/>
      </c>
    </row>
    <row r="427">
      <c r="A427" t="inlineStr">
        <is>
          <t>Report</t>
        </is>
      </c>
      <c r="B427" s="38">
        <f>IF(ISNUMBER(Tracker!H30),Tracker!H30,"")</f>
        <v/>
      </c>
      <c r="C427">
        <f>IF(B427="","",Tracker!A30)</f>
        <v/>
      </c>
      <c r="D427">
        <f>IF(B427="","",IF(AND((YEAR(B427)-YEAR('12-Month View'!$C$3))*12+MONTH(B427)-MONTH('12-Month View'!$C$3)&gt;=0,(YEAR(B427)-YEAR('12-Month View'!$C$3))*12+MONTH(B427)-MONTH('12-Month View'!$C$3)&lt;=11),(YEAR(B427)-YEAR('12-Month View'!$C$3))*12+MONTH(B427)-MONTH('12-Month View'!$C$3)+1,""))</f>
        <v/>
      </c>
      <c r="E427">
        <f>IF(D427="","",COUNTIFS($D$2:$D$601,D427,$B$2:$B$601,"&lt;"&amp;B427)+COUNTIFS($D$2:D427,D427,$B$2:B427,B427))</f>
        <v/>
      </c>
      <c r="F427">
        <f>IF(D427="","",D427*1000+E427)</f>
        <v/>
      </c>
    </row>
    <row r="428">
      <c r="A428" t="inlineStr">
        <is>
          <t>Report</t>
        </is>
      </c>
      <c r="B428" s="38">
        <f>IF(ISNUMBER(Tracker!H31),Tracker!H31,"")</f>
        <v/>
      </c>
      <c r="C428">
        <f>IF(B428="","",Tracker!A31)</f>
        <v/>
      </c>
      <c r="D428">
        <f>IF(B428="","",IF(AND((YEAR(B428)-YEAR('12-Month View'!$C$3))*12+MONTH(B428)-MONTH('12-Month View'!$C$3)&gt;=0,(YEAR(B428)-YEAR('12-Month View'!$C$3))*12+MONTH(B428)-MONTH('12-Month View'!$C$3)&lt;=11),(YEAR(B428)-YEAR('12-Month View'!$C$3))*12+MONTH(B428)-MONTH('12-Month View'!$C$3)+1,""))</f>
        <v/>
      </c>
      <c r="E428">
        <f>IF(D428="","",COUNTIFS($D$2:$D$601,D428,$B$2:$B$601,"&lt;"&amp;B428)+COUNTIFS($D$2:D428,D428,$B$2:B428,B428))</f>
        <v/>
      </c>
      <c r="F428">
        <f>IF(D428="","",D428*1000+E428)</f>
        <v/>
      </c>
    </row>
    <row r="429">
      <c r="A429" t="inlineStr">
        <is>
          <t>Report</t>
        </is>
      </c>
      <c r="B429" s="38">
        <f>IF(ISNUMBER(Tracker!H32),Tracker!H32,"")</f>
        <v/>
      </c>
      <c r="C429">
        <f>IF(B429="","",Tracker!A32)</f>
        <v/>
      </c>
      <c r="D429">
        <f>IF(B429="","",IF(AND((YEAR(B429)-YEAR('12-Month View'!$C$3))*12+MONTH(B429)-MONTH('12-Month View'!$C$3)&gt;=0,(YEAR(B429)-YEAR('12-Month View'!$C$3))*12+MONTH(B429)-MONTH('12-Month View'!$C$3)&lt;=11),(YEAR(B429)-YEAR('12-Month View'!$C$3))*12+MONTH(B429)-MONTH('12-Month View'!$C$3)+1,""))</f>
        <v/>
      </c>
      <c r="E429">
        <f>IF(D429="","",COUNTIFS($D$2:$D$601,D429,$B$2:$B$601,"&lt;"&amp;B429)+COUNTIFS($D$2:D429,D429,$B$2:B429,B429))</f>
        <v/>
      </c>
      <c r="F429">
        <f>IF(D429="","",D429*1000+E429)</f>
        <v/>
      </c>
    </row>
    <row r="430">
      <c r="A430" t="inlineStr">
        <is>
          <t>Report</t>
        </is>
      </c>
      <c r="B430" s="38">
        <f>IF(ISNUMBER(Tracker!H33),Tracker!H33,"")</f>
        <v/>
      </c>
      <c r="C430">
        <f>IF(B430="","",Tracker!A33)</f>
        <v/>
      </c>
      <c r="D430">
        <f>IF(B430="","",IF(AND((YEAR(B430)-YEAR('12-Month View'!$C$3))*12+MONTH(B430)-MONTH('12-Month View'!$C$3)&gt;=0,(YEAR(B430)-YEAR('12-Month View'!$C$3))*12+MONTH(B430)-MONTH('12-Month View'!$C$3)&lt;=11),(YEAR(B430)-YEAR('12-Month View'!$C$3))*12+MONTH(B430)-MONTH('12-Month View'!$C$3)+1,""))</f>
        <v/>
      </c>
      <c r="E430">
        <f>IF(D430="","",COUNTIFS($D$2:$D$601,D430,$B$2:$B$601,"&lt;"&amp;B430)+COUNTIFS($D$2:D430,D430,$B$2:B430,B430))</f>
        <v/>
      </c>
      <c r="F430">
        <f>IF(D430="","",D430*1000+E430)</f>
        <v/>
      </c>
    </row>
    <row r="431">
      <c r="A431" t="inlineStr">
        <is>
          <t>Report</t>
        </is>
      </c>
      <c r="B431" s="38">
        <f>IF(ISNUMBER(Tracker!H34),Tracker!H34,"")</f>
        <v/>
      </c>
      <c r="C431">
        <f>IF(B431="","",Tracker!A34)</f>
        <v/>
      </c>
      <c r="D431">
        <f>IF(B431="","",IF(AND((YEAR(B431)-YEAR('12-Month View'!$C$3))*12+MONTH(B431)-MONTH('12-Month View'!$C$3)&gt;=0,(YEAR(B431)-YEAR('12-Month View'!$C$3))*12+MONTH(B431)-MONTH('12-Month View'!$C$3)&lt;=11),(YEAR(B431)-YEAR('12-Month View'!$C$3))*12+MONTH(B431)-MONTH('12-Month View'!$C$3)+1,""))</f>
        <v/>
      </c>
      <c r="E431">
        <f>IF(D431="","",COUNTIFS($D$2:$D$601,D431,$B$2:$B$601,"&lt;"&amp;B431)+COUNTIFS($D$2:D431,D431,$B$2:B431,B431))</f>
        <v/>
      </c>
      <c r="F431">
        <f>IF(D431="","",D431*1000+E431)</f>
        <v/>
      </c>
    </row>
    <row r="432">
      <c r="A432" t="inlineStr">
        <is>
          <t>Report</t>
        </is>
      </c>
      <c r="B432" s="38">
        <f>IF(ISNUMBER(Tracker!H35),Tracker!H35,"")</f>
        <v/>
      </c>
      <c r="C432">
        <f>IF(B432="","",Tracker!A35)</f>
        <v/>
      </c>
      <c r="D432">
        <f>IF(B432="","",IF(AND((YEAR(B432)-YEAR('12-Month View'!$C$3))*12+MONTH(B432)-MONTH('12-Month View'!$C$3)&gt;=0,(YEAR(B432)-YEAR('12-Month View'!$C$3))*12+MONTH(B432)-MONTH('12-Month View'!$C$3)&lt;=11),(YEAR(B432)-YEAR('12-Month View'!$C$3))*12+MONTH(B432)-MONTH('12-Month View'!$C$3)+1,""))</f>
        <v/>
      </c>
      <c r="E432">
        <f>IF(D432="","",COUNTIFS($D$2:$D$601,D432,$B$2:$B$601,"&lt;"&amp;B432)+COUNTIFS($D$2:D432,D432,$B$2:B432,B432))</f>
        <v/>
      </c>
      <c r="F432">
        <f>IF(D432="","",D432*1000+E432)</f>
        <v/>
      </c>
    </row>
    <row r="433">
      <c r="A433" t="inlineStr">
        <is>
          <t>Report</t>
        </is>
      </c>
      <c r="B433" s="38">
        <f>IF(ISNUMBER(Tracker!H36),Tracker!H36,"")</f>
        <v/>
      </c>
      <c r="C433">
        <f>IF(B433="","",Tracker!A36)</f>
        <v/>
      </c>
      <c r="D433">
        <f>IF(B433="","",IF(AND((YEAR(B433)-YEAR('12-Month View'!$C$3))*12+MONTH(B433)-MONTH('12-Month View'!$C$3)&gt;=0,(YEAR(B433)-YEAR('12-Month View'!$C$3))*12+MONTH(B433)-MONTH('12-Month View'!$C$3)&lt;=11),(YEAR(B433)-YEAR('12-Month View'!$C$3))*12+MONTH(B433)-MONTH('12-Month View'!$C$3)+1,""))</f>
        <v/>
      </c>
      <c r="E433">
        <f>IF(D433="","",COUNTIFS($D$2:$D$601,D433,$B$2:$B$601,"&lt;"&amp;B433)+COUNTIFS($D$2:D433,D433,$B$2:B433,B433))</f>
        <v/>
      </c>
      <c r="F433">
        <f>IF(D433="","",D433*1000+E433)</f>
        <v/>
      </c>
    </row>
    <row r="434">
      <c r="A434" t="inlineStr">
        <is>
          <t>Report</t>
        </is>
      </c>
      <c r="B434" s="38">
        <f>IF(ISNUMBER(Tracker!H37),Tracker!H37,"")</f>
        <v/>
      </c>
      <c r="C434">
        <f>IF(B434="","",Tracker!A37)</f>
        <v/>
      </c>
      <c r="D434">
        <f>IF(B434="","",IF(AND((YEAR(B434)-YEAR('12-Month View'!$C$3))*12+MONTH(B434)-MONTH('12-Month View'!$C$3)&gt;=0,(YEAR(B434)-YEAR('12-Month View'!$C$3))*12+MONTH(B434)-MONTH('12-Month View'!$C$3)&lt;=11),(YEAR(B434)-YEAR('12-Month View'!$C$3))*12+MONTH(B434)-MONTH('12-Month View'!$C$3)+1,""))</f>
        <v/>
      </c>
      <c r="E434">
        <f>IF(D434="","",COUNTIFS($D$2:$D$601,D434,$B$2:$B$601,"&lt;"&amp;B434)+COUNTIFS($D$2:D434,D434,$B$2:B434,B434))</f>
        <v/>
      </c>
      <c r="F434">
        <f>IF(D434="","",D434*1000+E434)</f>
        <v/>
      </c>
    </row>
    <row r="435">
      <c r="A435" t="inlineStr">
        <is>
          <t>Report</t>
        </is>
      </c>
      <c r="B435" s="38">
        <f>IF(ISNUMBER(Tracker!H38),Tracker!H38,"")</f>
        <v/>
      </c>
      <c r="C435">
        <f>IF(B435="","",Tracker!A38)</f>
        <v/>
      </c>
      <c r="D435">
        <f>IF(B435="","",IF(AND((YEAR(B435)-YEAR('12-Month View'!$C$3))*12+MONTH(B435)-MONTH('12-Month View'!$C$3)&gt;=0,(YEAR(B435)-YEAR('12-Month View'!$C$3))*12+MONTH(B435)-MONTH('12-Month View'!$C$3)&lt;=11),(YEAR(B435)-YEAR('12-Month View'!$C$3))*12+MONTH(B435)-MONTH('12-Month View'!$C$3)+1,""))</f>
        <v/>
      </c>
      <c r="E435">
        <f>IF(D435="","",COUNTIFS($D$2:$D$601,D435,$B$2:$B$601,"&lt;"&amp;B435)+COUNTIFS($D$2:D435,D435,$B$2:B435,B435))</f>
        <v/>
      </c>
      <c r="F435">
        <f>IF(D435="","",D435*1000+E435)</f>
        <v/>
      </c>
    </row>
    <row r="436">
      <c r="A436" t="inlineStr">
        <is>
          <t>Report</t>
        </is>
      </c>
      <c r="B436" s="38">
        <f>IF(ISNUMBER(Tracker!H39),Tracker!H39,"")</f>
        <v/>
      </c>
      <c r="C436">
        <f>IF(B436="","",Tracker!A39)</f>
        <v/>
      </c>
      <c r="D436">
        <f>IF(B436="","",IF(AND((YEAR(B436)-YEAR('12-Month View'!$C$3))*12+MONTH(B436)-MONTH('12-Month View'!$C$3)&gt;=0,(YEAR(B436)-YEAR('12-Month View'!$C$3))*12+MONTH(B436)-MONTH('12-Month View'!$C$3)&lt;=11),(YEAR(B436)-YEAR('12-Month View'!$C$3))*12+MONTH(B436)-MONTH('12-Month View'!$C$3)+1,""))</f>
        <v/>
      </c>
      <c r="E436">
        <f>IF(D436="","",COUNTIFS($D$2:$D$601,D436,$B$2:$B$601,"&lt;"&amp;B436)+COUNTIFS($D$2:D436,D436,$B$2:B436,B436))</f>
        <v/>
      </c>
      <c r="F436">
        <f>IF(D436="","",D436*1000+E436)</f>
        <v/>
      </c>
    </row>
    <row r="437">
      <c r="A437" t="inlineStr">
        <is>
          <t>Report</t>
        </is>
      </c>
      <c r="B437" s="38">
        <f>IF(ISNUMBER(Tracker!H40),Tracker!H40,"")</f>
        <v/>
      </c>
      <c r="C437">
        <f>IF(B437="","",Tracker!A40)</f>
        <v/>
      </c>
      <c r="D437">
        <f>IF(B437="","",IF(AND((YEAR(B437)-YEAR('12-Month View'!$C$3))*12+MONTH(B437)-MONTH('12-Month View'!$C$3)&gt;=0,(YEAR(B437)-YEAR('12-Month View'!$C$3))*12+MONTH(B437)-MONTH('12-Month View'!$C$3)&lt;=11),(YEAR(B437)-YEAR('12-Month View'!$C$3))*12+MONTH(B437)-MONTH('12-Month View'!$C$3)+1,""))</f>
        <v/>
      </c>
      <c r="E437">
        <f>IF(D437="","",COUNTIFS($D$2:$D$601,D437,$B$2:$B$601,"&lt;"&amp;B437)+COUNTIFS($D$2:D437,D437,$B$2:B437,B437))</f>
        <v/>
      </c>
      <c r="F437">
        <f>IF(D437="","",D437*1000+E437)</f>
        <v/>
      </c>
    </row>
    <row r="438">
      <c r="A438" t="inlineStr">
        <is>
          <t>Report</t>
        </is>
      </c>
      <c r="B438" s="38">
        <f>IF(ISNUMBER(Tracker!H41),Tracker!H41,"")</f>
        <v/>
      </c>
      <c r="C438">
        <f>IF(B438="","",Tracker!A41)</f>
        <v/>
      </c>
      <c r="D438">
        <f>IF(B438="","",IF(AND((YEAR(B438)-YEAR('12-Month View'!$C$3))*12+MONTH(B438)-MONTH('12-Month View'!$C$3)&gt;=0,(YEAR(B438)-YEAR('12-Month View'!$C$3))*12+MONTH(B438)-MONTH('12-Month View'!$C$3)&lt;=11),(YEAR(B438)-YEAR('12-Month View'!$C$3))*12+MONTH(B438)-MONTH('12-Month View'!$C$3)+1,""))</f>
        <v/>
      </c>
      <c r="E438">
        <f>IF(D438="","",COUNTIFS($D$2:$D$601,D438,$B$2:$B$601,"&lt;"&amp;B438)+COUNTIFS($D$2:D438,D438,$B$2:B438,B438))</f>
        <v/>
      </c>
      <c r="F438">
        <f>IF(D438="","",D438*1000+E438)</f>
        <v/>
      </c>
    </row>
    <row r="439">
      <c r="A439" t="inlineStr">
        <is>
          <t>Report</t>
        </is>
      </c>
      <c r="B439" s="38">
        <f>IF(ISNUMBER(Tracker!H42),Tracker!H42,"")</f>
        <v/>
      </c>
      <c r="C439">
        <f>IF(B439="","",Tracker!A42)</f>
        <v/>
      </c>
      <c r="D439">
        <f>IF(B439="","",IF(AND((YEAR(B439)-YEAR('12-Month View'!$C$3))*12+MONTH(B439)-MONTH('12-Month View'!$C$3)&gt;=0,(YEAR(B439)-YEAR('12-Month View'!$C$3))*12+MONTH(B439)-MONTH('12-Month View'!$C$3)&lt;=11),(YEAR(B439)-YEAR('12-Month View'!$C$3))*12+MONTH(B439)-MONTH('12-Month View'!$C$3)+1,""))</f>
        <v/>
      </c>
      <c r="E439">
        <f>IF(D439="","",COUNTIFS($D$2:$D$601,D439,$B$2:$B$601,"&lt;"&amp;B439)+COUNTIFS($D$2:D439,D439,$B$2:B439,B439))</f>
        <v/>
      </c>
      <c r="F439">
        <f>IF(D439="","",D439*1000+E439)</f>
        <v/>
      </c>
    </row>
    <row r="440">
      <c r="A440" t="inlineStr">
        <is>
          <t>Report</t>
        </is>
      </c>
      <c r="B440" s="38">
        <f>IF(ISNUMBER(Tracker!H43),Tracker!H43,"")</f>
        <v/>
      </c>
      <c r="C440">
        <f>IF(B440="","",Tracker!A43)</f>
        <v/>
      </c>
      <c r="D440">
        <f>IF(B440="","",IF(AND((YEAR(B440)-YEAR('12-Month View'!$C$3))*12+MONTH(B440)-MONTH('12-Month View'!$C$3)&gt;=0,(YEAR(B440)-YEAR('12-Month View'!$C$3))*12+MONTH(B440)-MONTH('12-Month View'!$C$3)&lt;=11),(YEAR(B440)-YEAR('12-Month View'!$C$3))*12+MONTH(B440)-MONTH('12-Month View'!$C$3)+1,""))</f>
        <v/>
      </c>
      <c r="E440">
        <f>IF(D440="","",COUNTIFS($D$2:$D$601,D440,$B$2:$B$601,"&lt;"&amp;B440)+COUNTIFS($D$2:D440,D440,$B$2:B440,B440))</f>
        <v/>
      </c>
      <c r="F440">
        <f>IF(D440="","",D440*1000+E440)</f>
        <v/>
      </c>
    </row>
    <row r="441">
      <c r="A441" t="inlineStr">
        <is>
          <t>Report</t>
        </is>
      </c>
      <c r="B441" s="38">
        <f>IF(ISNUMBER(Tracker!H44),Tracker!H44,"")</f>
        <v/>
      </c>
      <c r="C441">
        <f>IF(B441="","",Tracker!A44)</f>
        <v/>
      </c>
      <c r="D441">
        <f>IF(B441="","",IF(AND((YEAR(B441)-YEAR('12-Month View'!$C$3))*12+MONTH(B441)-MONTH('12-Month View'!$C$3)&gt;=0,(YEAR(B441)-YEAR('12-Month View'!$C$3))*12+MONTH(B441)-MONTH('12-Month View'!$C$3)&lt;=11),(YEAR(B441)-YEAR('12-Month View'!$C$3))*12+MONTH(B441)-MONTH('12-Month View'!$C$3)+1,""))</f>
        <v/>
      </c>
      <c r="E441">
        <f>IF(D441="","",COUNTIFS($D$2:$D$601,D441,$B$2:$B$601,"&lt;"&amp;B441)+COUNTIFS($D$2:D441,D441,$B$2:B441,B441))</f>
        <v/>
      </c>
      <c r="F441">
        <f>IF(D441="","",D441*1000+E441)</f>
        <v/>
      </c>
    </row>
    <row r="442">
      <c r="A442" t="inlineStr">
        <is>
          <t>Report</t>
        </is>
      </c>
      <c r="B442" s="38">
        <f>IF(ISNUMBER(Tracker!H45),Tracker!H45,"")</f>
        <v/>
      </c>
      <c r="C442">
        <f>IF(B442="","",Tracker!A45)</f>
        <v/>
      </c>
      <c r="D442">
        <f>IF(B442="","",IF(AND((YEAR(B442)-YEAR('12-Month View'!$C$3))*12+MONTH(B442)-MONTH('12-Month View'!$C$3)&gt;=0,(YEAR(B442)-YEAR('12-Month View'!$C$3))*12+MONTH(B442)-MONTH('12-Month View'!$C$3)&lt;=11),(YEAR(B442)-YEAR('12-Month View'!$C$3))*12+MONTH(B442)-MONTH('12-Month View'!$C$3)+1,""))</f>
        <v/>
      </c>
      <c r="E442">
        <f>IF(D442="","",COUNTIFS($D$2:$D$601,D442,$B$2:$B$601,"&lt;"&amp;B442)+COUNTIFS($D$2:D442,D442,$B$2:B442,B442))</f>
        <v/>
      </c>
      <c r="F442">
        <f>IF(D442="","",D442*1000+E442)</f>
        <v/>
      </c>
    </row>
    <row r="443">
      <c r="A443" t="inlineStr">
        <is>
          <t>Report</t>
        </is>
      </c>
      <c r="B443" s="38">
        <f>IF(ISNUMBER(Tracker!H46),Tracker!H46,"")</f>
        <v/>
      </c>
      <c r="C443">
        <f>IF(B443="","",Tracker!A46)</f>
        <v/>
      </c>
      <c r="D443">
        <f>IF(B443="","",IF(AND((YEAR(B443)-YEAR('12-Month View'!$C$3))*12+MONTH(B443)-MONTH('12-Month View'!$C$3)&gt;=0,(YEAR(B443)-YEAR('12-Month View'!$C$3))*12+MONTH(B443)-MONTH('12-Month View'!$C$3)&lt;=11),(YEAR(B443)-YEAR('12-Month View'!$C$3))*12+MONTH(B443)-MONTH('12-Month View'!$C$3)+1,""))</f>
        <v/>
      </c>
      <c r="E443">
        <f>IF(D443="","",COUNTIFS($D$2:$D$601,D443,$B$2:$B$601,"&lt;"&amp;B443)+COUNTIFS($D$2:D443,D443,$B$2:B443,B443))</f>
        <v/>
      </c>
      <c r="F443">
        <f>IF(D443="","",D443*1000+E443)</f>
        <v/>
      </c>
    </row>
    <row r="444">
      <c r="A444" t="inlineStr">
        <is>
          <t>Report</t>
        </is>
      </c>
      <c r="B444" s="38">
        <f>IF(ISNUMBER(Tracker!H47),Tracker!H47,"")</f>
        <v/>
      </c>
      <c r="C444">
        <f>IF(B444="","",Tracker!A47)</f>
        <v/>
      </c>
      <c r="D444">
        <f>IF(B444="","",IF(AND((YEAR(B444)-YEAR('12-Month View'!$C$3))*12+MONTH(B444)-MONTH('12-Month View'!$C$3)&gt;=0,(YEAR(B444)-YEAR('12-Month View'!$C$3))*12+MONTH(B444)-MONTH('12-Month View'!$C$3)&lt;=11),(YEAR(B444)-YEAR('12-Month View'!$C$3))*12+MONTH(B444)-MONTH('12-Month View'!$C$3)+1,""))</f>
        <v/>
      </c>
      <c r="E444">
        <f>IF(D444="","",COUNTIFS($D$2:$D$601,D444,$B$2:$B$601,"&lt;"&amp;B444)+COUNTIFS($D$2:D444,D444,$B$2:B444,B444))</f>
        <v/>
      </c>
      <c r="F444">
        <f>IF(D444="","",D444*1000+E444)</f>
        <v/>
      </c>
    </row>
    <row r="445">
      <c r="A445" t="inlineStr">
        <is>
          <t>Report</t>
        </is>
      </c>
      <c r="B445" s="38">
        <f>IF(ISNUMBER(Tracker!H48),Tracker!H48,"")</f>
        <v/>
      </c>
      <c r="C445">
        <f>IF(B445="","",Tracker!A48)</f>
        <v/>
      </c>
      <c r="D445">
        <f>IF(B445="","",IF(AND((YEAR(B445)-YEAR('12-Month View'!$C$3))*12+MONTH(B445)-MONTH('12-Month View'!$C$3)&gt;=0,(YEAR(B445)-YEAR('12-Month View'!$C$3))*12+MONTH(B445)-MONTH('12-Month View'!$C$3)&lt;=11),(YEAR(B445)-YEAR('12-Month View'!$C$3))*12+MONTH(B445)-MONTH('12-Month View'!$C$3)+1,""))</f>
        <v/>
      </c>
      <c r="E445">
        <f>IF(D445="","",COUNTIFS($D$2:$D$601,D445,$B$2:$B$601,"&lt;"&amp;B445)+COUNTIFS($D$2:D445,D445,$B$2:B445,B445))</f>
        <v/>
      </c>
      <c r="F445">
        <f>IF(D445="","",D445*1000+E445)</f>
        <v/>
      </c>
    </row>
    <row r="446">
      <c r="A446" t="inlineStr">
        <is>
          <t>Report</t>
        </is>
      </c>
      <c r="B446" s="38">
        <f>IF(ISNUMBER(Tracker!H49),Tracker!H49,"")</f>
        <v/>
      </c>
      <c r="C446">
        <f>IF(B446="","",Tracker!A49)</f>
        <v/>
      </c>
      <c r="D446">
        <f>IF(B446="","",IF(AND((YEAR(B446)-YEAR('12-Month View'!$C$3))*12+MONTH(B446)-MONTH('12-Month View'!$C$3)&gt;=0,(YEAR(B446)-YEAR('12-Month View'!$C$3))*12+MONTH(B446)-MONTH('12-Month View'!$C$3)&lt;=11),(YEAR(B446)-YEAR('12-Month View'!$C$3))*12+MONTH(B446)-MONTH('12-Month View'!$C$3)+1,""))</f>
        <v/>
      </c>
      <c r="E446">
        <f>IF(D446="","",COUNTIFS($D$2:$D$601,D446,$B$2:$B$601,"&lt;"&amp;B446)+COUNTIFS($D$2:D446,D446,$B$2:B446,B446))</f>
        <v/>
      </c>
      <c r="F446">
        <f>IF(D446="","",D446*1000+E446)</f>
        <v/>
      </c>
    </row>
    <row r="447">
      <c r="A447" t="inlineStr">
        <is>
          <t>Report</t>
        </is>
      </c>
      <c r="B447" s="38">
        <f>IF(ISNUMBER(Tracker!H50),Tracker!H50,"")</f>
        <v/>
      </c>
      <c r="C447">
        <f>IF(B447="","",Tracker!A50)</f>
        <v/>
      </c>
      <c r="D447">
        <f>IF(B447="","",IF(AND((YEAR(B447)-YEAR('12-Month View'!$C$3))*12+MONTH(B447)-MONTH('12-Month View'!$C$3)&gt;=0,(YEAR(B447)-YEAR('12-Month View'!$C$3))*12+MONTH(B447)-MONTH('12-Month View'!$C$3)&lt;=11),(YEAR(B447)-YEAR('12-Month View'!$C$3))*12+MONTH(B447)-MONTH('12-Month View'!$C$3)+1,""))</f>
        <v/>
      </c>
      <c r="E447">
        <f>IF(D447="","",COUNTIFS($D$2:$D$601,D447,$B$2:$B$601,"&lt;"&amp;B447)+COUNTIFS($D$2:D447,D447,$B$2:B447,B447))</f>
        <v/>
      </c>
      <c r="F447">
        <f>IF(D447="","",D447*1000+E447)</f>
        <v/>
      </c>
    </row>
    <row r="448">
      <c r="A448" t="inlineStr">
        <is>
          <t>Report</t>
        </is>
      </c>
      <c r="B448" s="38">
        <f>IF(ISNUMBER(Tracker!H51),Tracker!H51,"")</f>
        <v/>
      </c>
      <c r="C448">
        <f>IF(B448="","",Tracker!A51)</f>
        <v/>
      </c>
      <c r="D448">
        <f>IF(B448="","",IF(AND((YEAR(B448)-YEAR('12-Month View'!$C$3))*12+MONTH(B448)-MONTH('12-Month View'!$C$3)&gt;=0,(YEAR(B448)-YEAR('12-Month View'!$C$3))*12+MONTH(B448)-MONTH('12-Month View'!$C$3)&lt;=11),(YEAR(B448)-YEAR('12-Month View'!$C$3))*12+MONTH(B448)-MONTH('12-Month View'!$C$3)+1,""))</f>
        <v/>
      </c>
      <c r="E448">
        <f>IF(D448="","",COUNTIFS($D$2:$D$601,D448,$B$2:$B$601,"&lt;"&amp;B448)+COUNTIFS($D$2:D448,D448,$B$2:B448,B448))</f>
        <v/>
      </c>
      <c r="F448">
        <f>IF(D448="","",D448*1000+E448)</f>
        <v/>
      </c>
    </row>
    <row r="449">
      <c r="A449" t="inlineStr">
        <is>
          <t>Report</t>
        </is>
      </c>
      <c r="B449" s="38">
        <f>IF(ISNUMBER(Tracker!H52),Tracker!H52,"")</f>
        <v/>
      </c>
      <c r="C449">
        <f>IF(B449="","",Tracker!A52)</f>
        <v/>
      </c>
      <c r="D449">
        <f>IF(B449="","",IF(AND((YEAR(B449)-YEAR('12-Month View'!$C$3))*12+MONTH(B449)-MONTH('12-Month View'!$C$3)&gt;=0,(YEAR(B449)-YEAR('12-Month View'!$C$3))*12+MONTH(B449)-MONTH('12-Month View'!$C$3)&lt;=11),(YEAR(B449)-YEAR('12-Month View'!$C$3))*12+MONTH(B449)-MONTH('12-Month View'!$C$3)+1,""))</f>
        <v/>
      </c>
      <c r="E449">
        <f>IF(D449="","",COUNTIFS($D$2:$D$601,D449,$B$2:$B$601,"&lt;"&amp;B449)+COUNTIFS($D$2:D449,D449,$B$2:B449,B449))</f>
        <v/>
      </c>
      <c r="F449">
        <f>IF(D449="","",D449*1000+E449)</f>
        <v/>
      </c>
    </row>
    <row r="450">
      <c r="A450" t="inlineStr">
        <is>
          <t>Report</t>
        </is>
      </c>
      <c r="B450" s="38">
        <f>IF(ISNUMBER(Tracker!H53),Tracker!H53,"")</f>
        <v/>
      </c>
      <c r="C450">
        <f>IF(B450="","",Tracker!A53)</f>
        <v/>
      </c>
      <c r="D450">
        <f>IF(B450="","",IF(AND((YEAR(B450)-YEAR('12-Month View'!$C$3))*12+MONTH(B450)-MONTH('12-Month View'!$C$3)&gt;=0,(YEAR(B450)-YEAR('12-Month View'!$C$3))*12+MONTH(B450)-MONTH('12-Month View'!$C$3)&lt;=11),(YEAR(B450)-YEAR('12-Month View'!$C$3))*12+MONTH(B450)-MONTH('12-Month View'!$C$3)+1,""))</f>
        <v/>
      </c>
      <c r="E450">
        <f>IF(D450="","",COUNTIFS($D$2:$D$601,D450,$B$2:$B$601,"&lt;"&amp;B450)+COUNTIFS($D$2:D450,D450,$B$2:B450,B450))</f>
        <v/>
      </c>
      <c r="F450">
        <f>IF(D450="","",D450*1000+E450)</f>
        <v/>
      </c>
    </row>
    <row r="451">
      <c r="A451" t="inlineStr">
        <is>
          <t>Report</t>
        </is>
      </c>
      <c r="B451" s="38">
        <f>IF(ISNUMBER(Tracker!H54),Tracker!H54,"")</f>
        <v/>
      </c>
      <c r="C451">
        <f>IF(B451="","",Tracker!A54)</f>
        <v/>
      </c>
      <c r="D451">
        <f>IF(B451="","",IF(AND((YEAR(B451)-YEAR('12-Month View'!$C$3))*12+MONTH(B451)-MONTH('12-Month View'!$C$3)&gt;=0,(YEAR(B451)-YEAR('12-Month View'!$C$3))*12+MONTH(B451)-MONTH('12-Month View'!$C$3)&lt;=11),(YEAR(B451)-YEAR('12-Month View'!$C$3))*12+MONTH(B451)-MONTH('12-Month View'!$C$3)+1,""))</f>
        <v/>
      </c>
      <c r="E451">
        <f>IF(D451="","",COUNTIFS($D$2:$D$601,D451,$B$2:$B$601,"&lt;"&amp;B451)+COUNTIFS($D$2:D451,D451,$B$2:B451,B451))</f>
        <v/>
      </c>
      <c r="F451">
        <f>IF(D451="","",D451*1000+E451)</f>
        <v/>
      </c>
    </row>
    <row r="452">
      <c r="A452" t="inlineStr">
        <is>
          <t>Report</t>
        </is>
      </c>
      <c r="B452" s="38">
        <f>IF(ISNUMBER(Tracker!H55),Tracker!H55,"")</f>
        <v/>
      </c>
      <c r="C452">
        <f>IF(B452="","",Tracker!A55)</f>
        <v/>
      </c>
      <c r="D452">
        <f>IF(B452="","",IF(AND((YEAR(B452)-YEAR('12-Month View'!$C$3))*12+MONTH(B452)-MONTH('12-Month View'!$C$3)&gt;=0,(YEAR(B452)-YEAR('12-Month View'!$C$3))*12+MONTH(B452)-MONTH('12-Month View'!$C$3)&lt;=11),(YEAR(B452)-YEAR('12-Month View'!$C$3))*12+MONTH(B452)-MONTH('12-Month View'!$C$3)+1,""))</f>
        <v/>
      </c>
      <c r="E452">
        <f>IF(D452="","",COUNTIFS($D$2:$D$601,D452,$B$2:$B$601,"&lt;"&amp;B452)+COUNTIFS($D$2:D452,D452,$B$2:B452,B452))</f>
        <v/>
      </c>
      <c r="F452">
        <f>IF(D452="","",D452*1000+E452)</f>
        <v/>
      </c>
    </row>
    <row r="453">
      <c r="A453" t="inlineStr">
        <is>
          <t>Report</t>
        </is>
      </c>
      <c r="B453" s="38">
        <f>IF(ISNUMBER(Tracker!H56),Tracker!H56,"")</f>
        <v/>
      </c>
      <c r="C453">
        <f>IF(B453="","",Tracker!A56)</f>
        <v/>
      </c>
      <c r="D453">
        <f>IF(B453="","",IF(AND((YEAR(B453)-YEAR('12-Month View'!$C$3))*12+MONTH(B453)-MONTH('12-Month View'!$C$3)&gt;=0,(YEAR(B453)-YEAR('12-Month View'!$C$3))*12+MONTH(B453)-MONTH('12-Month View'!$C$3)&lt;=11),(YEAR(B453)-YEAR('12-Month View'!$C$3))*12+MONTH(B453)-MONTH('12-Month View'!$C$3)+1,""))</f>
        <v/>
      </c>
      <c r="E453">
        <f>IF(D453="","",COUNTIFS($D$2:$D$601,D453,$B$2:$B$601,"&lt;"&amp;B453)+COUNTIFS($D$2:D453,D453,$B$2:B453,B453))</f>
        <v/>
      </c>
      <c r="F453">
        <f>IF(D453="","",D453*1000+E453)</f>
        <v/>
      </c>
    </row>
    <row r="454">
      <c r="A454" t="inlineStr">
        <is>
          <t>Report</t>
        </is>
      </c>
      <c r="B454" s="38">
        <f>IF(ISNUMBER(Tracker!H57),Tracker!H57,"")</f>
        <v/>
      </c>
      <c r="C454">
        <f>IF(B454="","",Tracker!A57)</f>
        <v/>
      </c>
      <c r="D454">
        <f>IF(B454="","",IF(AND((YEAR(B454)-YEAR('12-Month View'!$C$3))*12+MONTH(B454)-MONTH('12-Month View'!$C$3)&gt;=0,(YEAR(B454)-YEAR('12-Month View'!$C$3))*12+MONTH(B454)-MONTH('12-Month View'!$C$3)&lt;=11),(YEAR(B454)-YEAR('12-Month View'!$C$3))*12+MONTH(B454)-MONTH('12-Month View'!$C$3)+1,""))</f>
        <v/>
      </c>
      <c r="E454">
        <f>IF(D454="","",COUNTIFS($D$2:$D$601,D454,$B$2:$B$601,"&lt;"&amp;B454)+COUNTIFS($D$2:D454,D454,$B$2:B454,B454))</f>
        <v/>
      </c>
      <c r="F454">
        <f>IF(D454="","",D454*1000+E454)</f>
        <v/>
      </c>
    </row>
    <row r="455">
      <c r="A455" t="inlineStr">
        <is>
          <t>Report</t>
        </is>
      </c>
      <c r="B455" s="38">
        <f>IF(ISNUMBER(Tracker!H58),Tracker!H58,"")</f>
        <v/>
      </c>
      <c r="C455">
        <f>IF(B455="","",Tracker!A58)</f>
        <v/>
      </c>
      <c r="D455">
        <f>IF(B455="","",IF(AND((YEAR(B455)-YEAR('12-Month View'!$C$3))*12+MONTH(B455)-MONTH('12-Month View'!$C$3)&gt;=0,(YEAR(B455)-YEAR('12-Month View'!$C$3))*12+MONTH(B455)-MONTH('12-Month View'!$C$3)&lt;=11),(YEAR(B455)-YEAR('12-Month View'!$C$3))*12+MONTH(B455)-MONTH('12-Month View'!$C$3)+1,""))</f>
        <v/>
      </c>
      <c r="E455">
        <f>IF(D455="","",COUNTIFS($D$2:$D$601,D455,$B$2:$B$601,"&lt;"&amp;B455)+COUNTIFS($D$2:D455,D455,$B$2:B455,B455))</f>
        <v/>
      </c>
      <c r="F455">
        <f>IF(D455="","",D455*1000+E455)</f>
        <v/>
      </c>
    </row>
    <row r="456">
      <c r="A456" t="inlineStr">
        <is>
          <t>Report</t>
        </is>
      </c>
      <c r="B456" s="38">
        <f>IF(ISNUMBER(Tracker!H59),Tracker!H59,"")</f>
        <v/>
      </c>
      <c r="C456">
        <f>IF(B456="","",Tracker!A59)</f>
        <v/>
      </c>
      <c r="D456">
        <f>IF(B456="","",IF(AND((YEAR(B456)-YEAR('12-Month View'!$C$3))*12+MONTH(B456)-MONTH('12-Month View'!$C$3)&gt;=0,(YEAR(B456)-YEAR('12-Month View'!$C$3))*12+MONTH(B456)-MONTH('12-Month View'!$C$3)&lt;=11),(YEAR(B456)-YEAR('12-Month View'!$C$3))*12+MONTH(B456)-MONTH('12-Month View'!$C$3)+1,""))</f>
        <v/>
      </c>
      <c r="E456">
        <f>IF(D456="","",COUNTIFS($D$2:$D$601,D456,$B$2:$B$601,"&lt;"&amp;B456)+COUNTIFS($D$2:D456,D456,$B$2:B456,B456))</f>
        <v/>
      </c>
      <c r="F456">
        <f>IF(D456="","",D456*1000+E456)</f>
        <v/>
      </c>
    </row>
    <row r="457">
      <c r="A457" t="inlineStr">
        <is>
          <t>Report</t>
        </is>
      </c>
      <c r="B457" s="38">
        <f>IF(ISNUMBER(Tracker!H60),Tracker!H60,"")</f>
        <v/>
      </c>
      <c r="C457">
        <f>IF(B457="","",Tracker!A60)</f>
        <v/>
      </c>
      <c r="D457">
        <f>IF(B457="","",IF(AND((YEAR(B457)-YEAR('12-Month View'!$C$3))*12+MONTH(B457)-MONTH('12-Month View'!$C$3)&gt;=0,(YEAR(B457)-YEAR('12-Month View'!$C$3))*12+MONTH(B457)-MONTH('12-Month View'!$C$3)&lt;=11),(YEAR(B457)-YEAR('12-Month View'!$C$3))*12+MONTH(B457)-MONTH('12-Month View'!$C$3)+1,""))</f>
        <v/>
      </c>
      <c r="E457">
        <f>IF(D457="","",COUNTIFS($D$2:$D$601,D457,$B$2:$B$601,"&lt;"&amp;B457)+COUNTIFS($D$2:D457,D457,$B$2:B457,B457))</f>
        <v/>
      </c>
      <c r="F457">
        <f>IF(D457="","",D457*1000+E457)</f>
        <v/>
      </c>
    </row>
    <row r="458">
      <c r="A458" t="inlineStr">
        <is>
          <t>Report</t>
        </is>
      </c>
      <c r="B458" s="38">
        <f>IF(ISNUMBER(Tracker!H61),Tracker!H61,"")</f>
        <v/>
      </c>
      <c r="C458">
        <f>IF(B458="","",Tracker!A61)</f>
        <v/>
      </c>
      <c r="D458">
        <f>IF(B458="","",IF(AND((YEAR(B458)-YEAR('12-Month View'!$C$3))*12+MONTH(B458)-MONTH('12-Month View'!$C$3)&gt;=0,(YEAR(B458)-YEAR('12-Month View'!$C$3))*12+MONTH(B458)-MONTH('12-Month View'!$C$3)&lt;=11),(YEAR(B458)-YEAR('12-Month View'!$C$3))*12+MONTH(B458)-MONTH('12-Month View'!$C$3)+1,""))</f>
        <v/>
      </c>
      <c r="E458">
        <f>IF(D458="","",COUNTIFS($D$2:$D$601,D458,$B$2:$B$601,"&lt;"&amp;B458)+COUNTIFS($D$2:D458,D458,$B$2:B458,B458))</f>
        <v/>
      </c>
      <c r="F458">
        <f>IF(D458="","",D458*1000+E458)</f>
        <v/>
      </c>
    </row>
    <row r="459">
      <c r="A459" t="inlineStr">
        <is>
          <t>Report</t>
        </is>
      </c>
      <c r="B459" s="38">
        <f>IF(ISNUMBER(Tracker!H62),Tracker!H62,"")</f>
        <v/>
      </c>
      <c r="C459">
        <f>IF(B459="","",Tracker!A62)</f>
        <v/>
      </c>
      <c r="D459">
        <f>IF(B459="","",IF(AND((YEAR(B459)-YEAR('12-Month View'!$C$3))*12+MONTH(B459)-MONTH('12-Month View'!$C$3)&gt;=0,(YEAR(B459)-YEAR('12-Month View'!$C$3))*12+MONTH(B459)-MONTH('12-Month View'!$C$3)&lt;=11),(YEAR(B459)-YEAR('12-Month View'!$C$3))*12+MONTH(B459)-MONTH('12-Month View'!$C$3)+1,""))</f>
        <v/>
      </c>
      <c r="E459">
        <f>IF(D459="","",COUNTIFS($D$2:$D$601,D459,$B$2:$B$601,"&lt;"&amp;B459)+COUNTIFS($D$2:D459,D459,$B$2:B459,B459))</f>
        <v/>
      </c>
      <c r="F459">
        <f>IF(D459="","",D459*1000+E459)</f>
        <v/>
      </c>
    </row>
    <row r="460">
      <c r="A460" t="inlineStr">
        <is>
          <t>Report</t>
        </is>
      </c>
      <c r="B460" s="38">
        <f>IF(ISNUMBER(Tracker!H63),Tracker!H63,"")</f>
        <v/>
      </c>
      <c r="C460">
        <f>IF(B460="","",Tracker!A63)</f>
        <v/>
      </c>
      <c r="D460">
        <f>IF(B460="","",IF(AND((YEAR(B460)-YEAR('12-Month View'!$C$3))*12+MONTH(B460)-MONTH('12-Month View'!$C$3)&gt;=0,(YEAR(B460)-YEAR('12-Month View'!$C$3))*12+MONTH(B460)-MONTH('12-Month View'!$C$3)&lt;=11),(YEAR(B460)-YEAR('12-Month View'!$C$3))*12+MONTH(B460)-MONTH('12-Month View'!$C$3)+1,""))</f>
        <v/>
      </c>
      <c r="E460">
        <f>IF(D460="","",COUNTIFS($D$2:$D$601,D460,$B$2:$B$601,"&lt;"&amp;B460)+COUNTIFS($D$2:D460,D460,$B$2:B460,B460))</f>
        <v/>
      </c>
      <c r="F460">
        <f>IF(D460="","",D460*1000+E460)</f>
        <v/>
      </c>
    </row>
    <row r="461">
      <c r="A461" t="inlineStr">
        <is>
          <t>Report</t>
        </is>
      </c>
      <c r="B461" s="38">
        <f>IF(ISNUMBER(Tracker!H64),Tracker!H64,"")</f>
        <v/>
      </c>
      <c r="C461">
        <f>IF(B461="","",Tracker!A64)</f>
        <v/>
      </c>
      <c r="D461">
        <f>IF(B461="","",IF(AND((YEAR(B461)-YEAR('12-Month View'!$C$3))*12+MONTH(B461)-MONTH('12-Month View'!$C$3)&gt;=0,(YEAR(B461)-YEAR('12-Month View'!$C$3))*12+MONTH(B461)-MONTH('12-Month View'!$C$3)&lt;=11),(YEAR(B461)-YEAR('12-Month View'!$C$3))*12+MONTH(B461)-MONTH('12-Month View'!$C$3)+1,""))</f>
        <v/>
      </c>
      <c r="E461">
        <f>IF(D461="","",COUNTIFS($D$2:$D$601,D461,$B$2:$B$601,"&lt;"&amp;B461)+COUNTIFS($D$2:D461,D461,$B$2:B461,B461))</f>
        <v/>
      </c>
      <c r="F461">
        <f>IF(D461="","",D461*1000+E461)</f>
        <v/>
      </c>
    </row>
    <row r="462">
      <c r="A462" t="inlineStr">
        <is>
          <t>Report</t>
        </is>
      </c>
      <c r="B462" s="38">
        <f>IF(ISNUMBER(Tracker!H65),Tracker!H65,"")</f>
        <v/>
      </c>
      <c r="C462">
        <f>IF(B462="","",Tracker!A65)</f>
        <v/>
      </c>
      <c r="D462">
        <f>IF(B462="","",IF(AND((YEAR(B462)-YEAR('12-Month View'!$C$3))*12+MONTH(B462)-MONTH('12-Month View'!$C$3)&gt;=0,(YEAR(B462)-YEAR('12-Month View'!$C$3))*12+MONTH(B462)-MONTH('12-Month View'!$C$3)&lt;=11),(YEAR(B462)-YEAR('12-Month View'!$C$3))*12+MONTH(B462)-MONTH('12-Month View'!$C$3)+1,""))</f>
        <v/>
      </c>
      <c r="E462">
        <f>IF(D462="","",COUNTIFS($D$2:$D$601,D462,$B$2:$B$601,"&lt;"&amp;B462)+COUNTIFS($D$2:D462,D462,$B$2:B462,B462))</f>
        <v/>
      </c>
      <c r="F462">
        <f>IF(D462="","",D462*1000+E462)</f>
        <v/>
      </c>
    </row>
    <row r="463">
      <c r="A463" t="inlineStr">
        <is>
          <t>Report</t>
        </is>
      </c>
      <c r="B463" s="38">
        <f>IF(ISNUMBER(Tracker!H66),Tracker!H66,"")</f>
        <v/>
      </c>
      <c r="C463">
        <f>IF(B463="","",Tracker!A66)</f>
        <v/>
      </c>
      <c r="D463">
        <f>IF(B463="","",IF(AND((YEAR(B463)-YEAR('12-Month View'!$C$3))*12+MONTH(B463)-MONTH('12-Month View'!$C$3)&gt;=0,(YEAR(B463)-YEAR('12-Month View'!$C$3))*12+MONTH(B463)-MONTH('12-Month View'!$C$3)&lt;=11),(YEAR(B463)-YEAR('12-Month View'!$C$3))*12+MONTH(B463)-MONTH('12-Month View'!$C$3)+1,""))</f>
        <v/>
      </c>
      <c r="E463">
        <f>IF(D463="","",COUNTIFS($D$2:$D$601,D463,$B$2:$B$601,"&lt;"&amp;B463)+COUNTIFS($D$2:D463,D463,$B$2:B463,B463))</f>
        <v/>
      </c>
      <c r="F463">
        <f>IF(D463="","",D463*1000+E463)</f>
        <v/>
      </c>
    </row>
    <row r="464">
      <c r="A464" t="inlineStr">
        <is>
          <t>Report</t>
        </is>
      </c>
      <c r="B464" s="38">
        <f>IF(ISNUMBER(Tracker!H67),Tracker!H67,"")</f>
        <v/>
      </c>
      <c r="C464">
        <f>IF(B464="","",Tracker!A67)</f>
        <v/>
      </c>
      <c r="D464">
        <f>IF(B464="","",IF(AND((YEAR(B464)-YEAR('12-Month View'!$C$3))*12+MONTH(B464)-MONTH('12-Month View'!$C$3)&gt;=0,(YEAR(B464)-YEAR('12-Month View'!$C$3))*12+MONTH(B464)-MONTH('12-Month View'!$C$3)&lt;=11),(YEAR(B464)-YEAR('12-Month View'!$C$3))*12+MONTH(B464)-MONTH('12-Month View'!$C$3)+1,""))</f>
        <v/>
      </c>
      <c r="E464">
        <f>IF(D464="","",COUNTIFS($D$2:$D$601,D464,$B$2:$B$601,"&lt;"&amp;B464)+COUNTIFS($D$2:D464,D464,$B$2:B464,B464))</f>
        <v/>
      </c>
      <c r="F464">
        <f>IF(D464="","",D464*1000+E464)</f>
        <v/>
      </c>
    </row>
    <row r="465">
      <c r="A465" t="inlineStr">
        <is>
          <t>Report</t>
        </is>
      </c>
      <c r="B465" s="38">
        <f>IF(ISNUMBER(Tracker!H68),Tracker!H68,"")</f>
        <v/>
      </c>
      <c r="C465">
        <f>IF(B465="","",Tracker!A68)</f>
        <v/>
      </c>
      <c r="D465">
        <f>IF(B465="","",IF(AND((YEAR(B465)-YEAR('12-Month View'!$C$3))*12+MONTH(B465)-MONTH('12-Month View'!$C$3)&gt;=0,(YEAR(B465)-YEAR('12-Month View'!$C$3))*12+MONTH(B465)-MONTH('12-Month View'!$C$3)&lt;=11),(YEAR(B465)-YEAR('12-Month View'!$C$3))*12+MONTH(B465)-MONTH('12-Month View'!$C$3)+1,""))</f>
        <v/>
      </c>
      <c r="E465">
        <f>IF(D465="","",COUNTIFS($D$2:$D$601,D465,$B$2:$B$601,"&lt;"&amp;B465)+COUNTIFS($D$2:D465,D465,$B$2:B465,B465))</f>
        <v/>
      </c>
      <c r="F465">
        <f>IF(D465="","",D465*1000+E465)</f>
        <v/>
      </c>
    </row>
    <row r="466">
      <c r="A466" t="inlineStr">
        <is>
          <t>Report</t>
        </is>
      </c>
      <c r="B466" s="38">
        <f>IF(ISNUMBER(Tracker!H69),Tracker!H69,"")</f>
        <v/>
      </c>
      <c r="C466">
        <f>IF(B466="","",Tracker!A69)</f>
        <v/>
      </c>
      <c r="D466">
        <f>IF(B466="","",IF(AND((YEAR(B466)-YEAR('12-Month View'!$C$3))*12+MONTH(B466)-MONTH('12-Month View'!$C$3)&gt;=0,(YEAR(B466)-YEAR('12-Month View'!$C$3))*12+MONTH(B466)-MONTH('12-Month View'!$C$3)&lt;=11),(YEAR(B466)-YEAR('12-Month View'!$C$3))*12+MONTH(B466)-MONTH('12-Month View'!$C$3)+1,""))</f>
        <v/>
      </c>
      <c r="E466">
        <f>IF(D466="","",COUNTIFS($D$2:$D$601,D466,$B$2:$B$601,"&lt;"&amp;B466)+COUNTIFS($D$2:D466,D466,$B$2:B466,B466))</f>
        <v/>
      </c>
      <c r="F466">
        <f>IF(D466="","",D466*1000+E466)</f>
        <v/>
      </c>
    </row>
    <row r="467">
      <c r="A467" t="inlineStr">
        <is>
          <t>Report</t>
        </is>
      </c>
      <c r="B467" s="38">
        <f>IF(ISNUMBER(Tracker!H70),Tracker!H70,"")</f>
        <v/>
      </c>
      <c r="C467">
        <f>IF(B467="","",Tracker!A70)</f>
        <v/>
      </c>
      <c r="D467">
        <f>IF(B467="","",IF(AND((YEAR(B467)-YEAR('12-Month View'!$C$3))*12+MONTH(B467)-MONTH('12-Month View'!$C$3)&gt;=0,(YEAR(B467)-YEAR('12-Month View'!$C$3))*12+MONTH(B467)-MONTH('12-Month View'!$C$3)&lt;=11),(YEAR(B467)-YEAR('12-Month View'!$C$3))*12+MONTH(B467)-MONTH('12-Month View'!$C$3)+1,""))</f>
        <v/>
      </c>
      <c r="E467">
        <f>IF(D467="","",COUNTIFS($D$2:$D$601,D467,$B$2:$B$601,"&lt;"&amp;B467)+COUNTIFS($D$2:D467,D467,$B$2:B467,B467))</f>
        <v/>
      </c>
      <c r="F467">
        <f>IF(D467="","",D467*1000+E467)</f>
        <v/>
      </c>
    </row>
    <row r="468">
      <c r="A468" t="inlineStr">
        <is>
          <t>Report</t>
        </is>
      </c>
      <c r="B468" s="38">
        <f>IF(ISNUMBER(Tracker!H71),Tracker!H71,"")</f>
        <v/>
      </c>
      <c r="C468">
        <f>IF(B468="","",Tracker!A71)</f>
        <v/>
      </c>
      <c r="D468">
        <f>IF(B468="","",IF(AND((YEAR(B468)-YEAR('12-Month View'!$C$3))*12+MONTH(B468)-MONTH('12-Month View'!$C$3)&gt;=0,(YEAR(B468)-YEAR('12-Month View'!$C$3))*12+MONTH(B468)-MONTH('12-Month View'!$C$3)&lt;=11),(YEAR(B468)-YEAR('12-Month View'!$C$3))*12+MONTH(B468)-MONTH('12-Month View'!$C$3)+1,""))</f>
        <v/>
      </c>
      <c r="E468">
        <f>IF(D468="","",COUNTIFS($D$2:$D$601,D468,$B$2:$B$601,"&lt;"&amp;B468)+COUNTIFS($D$2:D468,D468,$B$2:B468,B468))</f>
        <v/>
      </c>
      <c r="F468">
        <f>IF(D468="","",D468*1000+E468)</f>
        <v/>
      </c>
    </row>
    <row r="469">
      <c r="A469" t="inlineStr">
        <is>
          <t>Report</t>
        </is>
      </c>
      <c r="B469" s="38">
        <f>IF(ISNUMBER(Tracker!H72),Tracker!H72,"")</f>
        <v/>
      </c>
      <c r="C469">
        <f>IF(B469="","",Tracker!A72)</f>
        <v/>
      </c>
      <c r="D469">
        <f>IF(B469="","",IF(AND((YEAR(B469)-YEAR('12-Month View'!$C$3))*12+MONTH(B469)-MONTH('12-Month View'!$C$3)&gt;=0,(YEAR(B469)-YEAR('12-Month View'!$C$3))*12+MONTH(B469)-MONTH('12-Month View'!$C$3)&lt;=11),(YEAR(B469)-YEAR('12-Month View'!$C$3))*12+MONTH(B469)-MONTH('12-Month View'!$C$3)+1,""))</f>
        <v/>
      </c>
      <c r="E469">
        <f>IF(D469="","",COUNTIFS($D$2:$D$601,D469,$B$2:$B$601,"&lt;"&amp;B469)+COUNTIFS($D$2:D469,D469,$B$2:B469,B469))</f>
        <v/>
      </c>
      <c r="F469">
        <f>IF(D469="","",D469*1000+E469)</f>
        <v/>
      </c>
    </row>
    <row r="470">
      <c r="A470" t="inlineStr">
        <is>
          <t>Report</t>
        </is>
      </c>
      <c r="B470" s="38">
        <f>IF(ISNUMBER(Tracker!H73),Tracker!H73,"")</f>
        <v/>
      </c>
      <c r="C470">
        <f>IF(B470="","",Tracker!A73)</f>
        <v/>
      </c>
      <c r="D470">
        <f>IF(B470="","",IF(AND((YEAR(B470)-YEAR('12-Month View'!$C$3))*12+MONTH(B470)-MONTH('12-Month View'!$C$3)&gt;=0,(YEAR(B470)-YEAR('12-Month View'!$C$3))*12+MONTH(B470)-MONTH('12-Month View'!$C$3)&lt;=11),(YEAR(B470)-YEAR('12-Month View'!$C$3))*12+MONTH(B470)-MONTH('12-Month View'!$C$3)+1,""))</f>
        <v/>
      </c>
      <c r="E470">
        <f>IF(D470="","",COUNTIFS($D$2:$D$601,D470,$B$2:$B$601,"&lt;"&amp;B470)+COUNTIFS($D$2:D470,D470,$B$2:B470,B470))</f>
        <v/>
      </c>
      <c r="F470">
        <f>IF(D470="","",D470*1000+E470)</f>
        <v/>
      </c>
    </row>
    <row r="471">
      <c r="A471" t="inlineStr">
        <is>
          <t>Report</t>
        </is>
      </c>
      <c r="B471" s="38">
        <f>IF(ISNUMBER(Tracker!H74),Tracker!H74,"")</f>
        <v/>
      </c>
      <c r="C471">
        <f>IF(B471="","",Tracker!A74)</f>
        <v/>
      </c>
      <c r="D471">
        <f>IF(B471="","",IF(AND((YEAR(B471)-YEAR('12-Month View'!$C$3))*12+MONTH(B471)-MONTH('12-Month View'!$C$3)&gt;=0,(YEAR(B471)-YEAR('12-Month View'!$C$3))*12+MONTH(B471)-MONTH('12-Month View'!$C$3)&lt;=11),(YEAR(B471)-YEAR('12-Month View'!$C$3))*12+MONTH(B471)-MONTH('12-Month View'!$C$3)+1,""))</f>
        <v/>
      </c>
      <c r="E471">
        <f>IF(D471="","",COUNTIFS($D$2:$D$601,D471,$B$2:$B$601,"&lt;"&amp;B471)+COUNTIFS($D$2:D471,D471,$B$2:B471,B471))</f>
        <v/>
      </c>
      <c r="F471">
        <f>IF(D471="","",D471*1000+E471)</f>
        <v/>
      </c>
    </row>
    <row r="472">
      <c r="A472" t="inlineStr">
        <is>
          <t>Report</t>
        </is>
      </c>
      <c r="B472" s="38">
        <f>IF(ISNUMBER(Tracker!H75),Tracker!H75,"")</f>
        <v/>
      </c>
      <c r="C472">
        <f>IF(B472="","",Tracker!A75)</f>
        <v/>
      </c>
      <c r="D472">
        <f>IF(B472="","",IF(AND((YEAR(B472)-YEAR('12-Month View'!$C$3))*12+MONTH(B472)-MONTH('12-Month View'!$C$3)&gt;=0,(YEAR(B472)-YEAR('12-Month View'!$C$3))*12+MONTH(B472)-MONTH('12-Month View'!$C$3)&lt;=11),(YEAR(B472)-YEAR('12-Month View'!$C$3))*12+MONTH(B472)-MONTH('12-Month View'!$C$3)+1,""))</f>
        <v/>
      </c>
      <c r="E472">
        <f>IF(D472="","",COUNTIFS($D$2:$D$601,D472,$B$2:$B$601,"&lt;"&amp;B472)+COUNTIFS($D$2:D472,D472,$B$2:B472,B472))</f>
        <v/>
      </c>
      <c r="F472">
        <f>IF(D472="","",D472*1000+E472)</f>
        <v/>
      </c>
    </row>
    <row r="473">
      <c r="A473" t="inlineStr">
        <is>
          <t>Report</t>
        </is>
      </c>
      <c r="B473" s="38">
        <f>IF(ISNUMBER(Tracker!H76),Tracker!H76,"")</f>
        <v/>
      </c>
      <c r="C473">
        <f>IF(B473="","",Tracker!A76)</f>
        <v/>
      </c>
      <c r="D473">
        <f>IF(B473="","",IF(AND((YEAR(B473)-YEAR('12-Month View'!$C$3))*12+MONTH(B473)-MONTH('12-Month View'!$C$3)&gt;=0,(YEAR(B473)-YEAR('12-Month View'!$C$3))*12+MONTH(B473)-MONTH('12-Month View'!$C$3)&lt;=11),(YEAR(B473)-YEAR('12-Month View'!$C$3))*12+MONTH(B473)-MONTH('12-Month View'!$C$3)+1,""))</f>
        <v/>
      </c>
      <c r="E473">
        <f>IF(D473="","",COUNTIFS($D$2:$D$601,D473,$B$2:$B$601,"&lt;"&amp;B473)+COUNTIFS($D$2:D473,D473,$B$2:B473,B473))</f>
        <v/>
      </c>
      <c r="F473">
        <f>IF(D473="","",D473*1000+E473)</f>
        <v/>
      </c>
    </row>
    <row r="474">
      <c r="A474" t="inlineStr">
        <is>
          <t>Report</t>
        </is>
      </c>
      <c r="B474" s="38">
        <f>IF(ISNUMBER(Tracker!H77),Tracker!H77,"")</f>
        <v/>
      </c>
      <c r="C474">
        <f>IF(B474="","",Tracker!A77)</f>
        <v/>
      </c>
      <c r="D474">
        <f>IF(B474="","",IF(AND((YEAR(B474)-YEAR('12-Month View'!$C$3))*12+MONTH(B474)-MONTH('12-Month View'!$C$3)&gt;=0,(YEAR(B474)-YEAR('12-Month View'!$C$3))*12+MONTH(B474)-MONTH('12-Month View'!$C$3)&lt;=11),(YEAR(B474)-YEAR('12-Month View'!$C$3))*12+MONTH(B474)-MONTH('12-Month View'!$C$3)+1,""))</f>
        <v/>
      </c>
      <c r="E474">
        <f>IF(D474="","",COUNTIFS($D$2:$D$601,D474,$B$2:$B$601,"&lt;"&amp;B474)+COUNTIFS($D$2:D474,D474,$B$2:B474,B474))</f>
        <v/>
      </c>
      <c r="F474">
        <f>IF(D474="","",D474*1000+E474)</f>
        <v/>
      </c>
    </row>
    <row r="475">
      <c r="A475" t="inlineStr">
        <is>
          <t>Report</t>
        </is>
      </c>
      <c r="B475" s="38">
        <f>IF(ISNUMBER(Tracker!H78),Tracker!H78,"")</f>
        <v/>
      </c>
      <c r="C475">
        <f>IF(B475="","",Tracker!A78)</f>
        <v/>
      </c>
      <c r="D475">
        <f>IF(B475="","",IF(AND((YEAR(B475)-YEAR('12-Month View'!$C$3))*12+MONTH(B475)-MONTH('12-Month View'!$C$3)&gt;=0,(YEAR(B475)-YEAR('12-Month View'!$C$3))*12+MONTH(B475)-MONTH('12-Month View'!$C$3)&lt;=11),(YEAR(B475)-YEAR('12-Month View'!$C$3))*12+MONTH(B475)-MONTH('12-Month View'!$C$3)+1,""))</f>
        <v/>
      </c>
      <c r="E475">
        <f>IF(D475="","",COUNTIFS($D$2:$D$601,D475,$B$2:$B$601,"&lt;"&amp;B475)+COUNTIFS($D$2:D475,D475,$B$2:B475,B475))</f>
        <v/>
      </c>
      <c r="F475">
        <f>IF(D475="","",D475*1000+E475)</f>
        <v/>
      </c>
    </row>
    <row r="476">
      <c r="A476" t="inlineStr">
        <is>
          <t>Report</t>
        </is>
      </c>
      <c r="B476" s="38">
        <f>IF(ISNUMBER(Tracker!H79),Tracker!H79,"")</f>
        <v/>
      </c>
      <c r="C476">
        <f>IF(B476="","",Tracker!A79)</f>
        <v/>
      </c>
      <c r="D476">
        <f>IF(B476="","",IF(AND((YEAR(B476)-YEAR('12-Month View'!$C$3))*12+MONTH(B476)-MONTH('12-Month View'!$C$3)&gt;=0,(YEAR(B476)-YEAR('12-Month View'!$C$3))*12+MONTH(B476)-MONTH('12-Month View'!$C$3)&lt;=11),(YEAR(B476)-YEAR('12-Month View'!$C$3))*12+MONTH(B476)-MONTH('12-Month View'!$C$3)+1,""))</f>
        <v/>
      </c>
      <c r="E476">
        <f>IF(D476="","",COUNTIFS($D$2:$D$601,D476,$B$2:$B$601,"&lt;"&amp;B476)+COUNTIFS($D$2:D476,D476,$B$2:B476,B476))</f>
        <v/>
      </c>
      <c r="F476">
        <f>IF(D476="","",D476*1000+E476)</f>
        <v/>
      </c>
    </row>
    <row r="477">
      <c r="A477" t="inlineStr">
        <is>
          <t>Report</t>
        </is>
      </c>
      <c r="B477" s="38">
        <f>IF(ISNUMBER(Tracker!H80),Tracker!H80,"")</f>
        <v/>
      </c>
      <c r="C477">
        <f>IF(B477="","",Tracker!A80)</f>
        <v/>
      </c>
      <c r="D477">
        <f>IF(B477="","",IF(AND((YEAR(B477)-YEAR('12-Month View'!$C$3))*12+MONTH(B477)-MONTH('12-Month View'!$C$3)&gt;=0,(YEAR(B477)-YEAR('12-Month View'!$C$3))*12+MONTH(B477)-MONTH('12-Month View'!$C$3)&lt;=11),(YEAR(B477)-YEAR('12-Month View'!$C$3))*12+MONTH(B477)-MONTH('12-Month View'!$C$3)+1,""))</f>
        <v/>
      </c>
      <c r="E477">
        <f>IF(D477="","",COUNTIFS($D$2:$D$601,D477,$B$2:$B$601,"&lt;"&amp;B477)+COUNTIFS($D$2:D477,D477,$B$2:B477,B477))</f>
        <v/>
      </c>
      <c r="F477">
        <f>IF(D477="","",D477*1000+E477)</f>
        <v/>
      </c>
    </row>
    <row r="478">
      <c r="A478" t="inlineStr">
        <is>
          <t>Report</t>
        </is>
      </c>
      <c r="B478" s="38">
        <f>IF(ISNUMBER(Tracker!H81),Tracker!H81,"")</f>
        <v/>
      </c>
      <c r="C478">
        <f>IF(B478="","",Tracker!A81)</f>
        <v/>
      </c>
      <c r="D478">
        <f>IF(B478="","",IF(AND((YEAR(B478)-YEAR('12-Month View'!$C$3))*12+MONTH(B478)-MONTH('12-Month View'!$C$3)&gt;=0,(YEAR(B478)-YEAR('12-Month View'!$C$3))*12+MONTH(B478)-MONTH('12-Month View'!$C$3)&lt;=11),(YEAR(B478)-YEAR('12-Month View'!$C$3))*12+MONTH(B478)-MONTH('12-Month View'!$C$3)+1,""))</f>
        <v/>
      </c>
      <c r="E478">
        <f>IF(D478="","",COUNTIFS($D$2:$D$601,D478,$B$2:$B$601,"&lt;"&amp;B478)+COUNTIFS($D$2:D478,D478,$B$2:B478,B478))</f>
        <v/>
      </c>
      <c r="F478">
        <f>IF(D478="","",D478*1000+E478)</f>
        <v/>
      </c>
    </row>
    <row r="479">
      <c r="A479" t="inlineStr">
        <is>
          <t>Report</t>
        </is>
      </c>
      <c r="B479" s="38">
        <f>IF(ISNUMBER(Tracker!H82),Tracker!H82,"")</f>
        <v/>
      </c>
      <c r="C479">
        <f>IF(B479="","",Tracker!A82)</f>
        <v/>
      </c>
      <c r="D479">
        <f>IF(B479="","",IF(AND((YEAR(B479)-YEAR('12-Month View'!$C$3))*12+MONTH(B479)-MONTH('12-Month View'!$C$3)&gt;=0,(YEAR(B479)-YEAR('12-Month View'!$C$3))*12+MONTH(B479)-MONTH('12-Month View'!$C$3)&lt;=11),(YEAR(B479)-YEAR('12-Month View'!$C$3))*12+MONTH(B479)-MONTH('12-Month View'!$C$3)+1,""))</f>
        <v/>
      </c>
      <c r="E479">
        <f>IF(D479="","",COUNTIFS($D$2:$D$601,D479,$B$2:$B$601,"&lt;"&amp;B479)+COUNTIFS($D$2:D479,D479,$B$2:B479,B479))</f>
        <v/>
      </c>
      <c r="F479">
        <f>IF(D479="","",D479*1000+E479)</f>
        <v/>
      </c>
    </row>
    <row r="480">
      <c r="A480" t="inlineStr">
        <is>
          <t>Report</t>
        </is>
      </c>
      <c r="B480" s="38">
        <f>IF(ISNUMBER(Tracker!H83),Tracker!H83,"")</f>
        <v/>
      </c>
      <c r="C480">
        <f>IF(B480="","",Tracker!A83)</f>
        <v/>
      </c>
      <c r="D480">
        <f>IF(B480="","",IF(AND((YEAR(B480)-YEAR('12-Month View'!$C$3))*12+MONTH(B480)-MONTH('12-Month View'!$C$3)&gt;=0,(YEAR(B480)-YEAR('12-Month View'!$C$3))*12+MONTH(B480)-MONTH('12-Month View'!$C$3)&lt;=11),(YEAR(B480)-YEAR('12-Month View'!$C$3))*12+MONTH(B480)-MONTH('12-Month View'!$C$3)+1,""))</f>
        <v/>
      </c>
      <c r="E480">
        <f>IF(D480="","",COUNTIFS($D$2:$D$601,D480,$B$2:$B$601,"&lt;"&amp;B480)+COUNTIFS($D$2:D480,D480,$B$2:B480,B480))</f>
        <v/>
      </c>
      <c r="F480">
        <f>IF(D480="","",D480*1000+E480)</f>
        <v/>
      </c>
    </row>
    <row r="481">
      <c r="A481" t="inlineStr">
        <is>
          <t>Report</t>
        </is>
      </c>
      <c r="B481" s="38">
        <f>IF(ISNUMBER(Tracker!H84),Tracker!H84,"")</f>
        <v/>
      </c>
      <c r="C481">
        <f>IF(B481="","",Tracker!A84)</f>
        <v/>
      </c>
      <c r="D481">
        <f>IF(B481="","",IF(AND((YEAR(B481)-YEAR('12-Month View'!$C$3))*12+MONTH(B481)-MONTH('12-Month View'!$C$3)&gt;=0,(YEAR(B481)-YEAR('12-Month View'!$C$3))*12+MONTH(B481)-MONTH('12-Month View'!$C$3)&lt;=11),(YEAR(B481)-YEAR('12-Month View'!$C$3))*12+MONTH(B481)-MONTH('12-Month View'!$C$3)+1,""))</f>
        <v/>
      </c>
      <c r="E481">
        <f>IF(D481="","",COUNTIFS($D$2:$D$601,D481,$B$2:$B$601,"&lt;"&amp;B481)+COUNTIFS($D$2:D481,D481,$B$2:B481,B481))</f>
        <v/>
      </c>
      <c r="F481">
        <f>IF(D481="","",D481*1000+E481)</f>
        <v/>
      </c>
    </row>
    <row r="482">
      <c r="A482" t="inlineStr">
        <is>
          <t>Report</t>
        </is>
      </c>
      <c r="B482" s="38">
        <f>IF(ISNUMBER(Tracker!H85),Tracker!H85,"")</f>
        <v/>
      </c>
      <c r="C482">
        <f>IF(B482="","",Tracker!A85)</f>
        <v/>
      </c>
      <c r="D482">
        <f>IF(B482="","",IF(AND((YEAR(B482)-YEAR('12-Month View'!$C$3))*12+MONTH(B482)-MONTH('12-Month View'!$C$3)&gt;=0,(YEAR(B482)-YEAR('12-Month View'!$C$3))*12+MONTH(B482)-MONTH('12-Month View'!$C$3)&lt;=11),(YEAR(B482)-YEAR('12-Month View'!$C$3))*12+MONTH(B482)-MONTH('12-Month View'!$C$3)+1,""))</f>
        <v/>
      </c>
      <c r="E482">
        <f>IF(D482="","",COUNTIFS($D$2:$D$601,D482,$B$2:$B$601,"&lt;"&amp;B482)+COUNTIFS($D$2:D482,D482,$B$2:B482,B482))</f>
        <v/>
      </c>
      <c r="F482">
        <f>IF(D482="","",D482*1000+E482)</f>
        <v/>
      </c>
    </row>
    <row r="483">
      <c r="A483" t="inlineStr">
        <is>
          <t>Report</t>
        </is>
      </c>
      <c r="B483" s="38">
        <f>IF(ISNUMBER(Tracker!H86),Tracker!H86,"")</f>
        <v/>
      </c>
      <c r="C483">
        <f>IF(B483="","",Tracker!A86)</f>
        <v/>
      </c>
      <c r="D483">
        <f>IF(B483="","",IF(AND((YEAR(B483)-YEAR('12-Month View'!$C$3))*12+MONTH(B483)-MONTH('12-Month View'!$C$3)&gt;=0,(YEAR(B483)-YEAR('12-Month View'!$C$3))*12+MONTH(B483)-MONTH('12-Month View'!$C$3)&lt;=11),(YEAR(B483)-YEAR('12-Month View'!$C$3))*12+MONTH(B483)-MONTH('12-Month View'!$C$3)+1,""))</f>
        <v/>
      </c>
      <c r="E483">
        <f>IF(D483="","",COUNTIFS($D$2:$D$601,D483,$B$2:$B$601,"&lt;"&amp;B483)+COUNTIFS($D$2:D483,D483,$B$2:B483,B483))</f>
        <v/>
      </c>
      <c r="F483">
        <f>IF(D483="","",D483*1000+E483)</f>
        <v/>
      </c>
    </row>
    <row r="484">
      <c r="A484" t="inlineStr">
        <is>
          <t>Report</t>
        </is>
      </c>
      <c r="B484" s="38">
        <f>IF(ISNUMBER(Tracker!H87),Tracker!H87,"")</f>
        <v/>
      </c>
      <c r="C484">
        <f>IF(B484="","",Tracker!A87)</f>
        <v/>
      </c>
      <c r="D484">
        <f>IF(B484="","",IF(AND((YEAR(B484)-YEAR('12-Month View'!$C$3))*12+MONTH(B484)-MONTH('12-Month View'!$C$3)&gt;=0,(YEAR(B484)-YEAR('12-Month View'!$C$3))*12+MONTH(B484)-MONTH('12-Month View'!$C$3)&lt;=11),(YEAR(B484)-YEAR('12-Month View'!$C$3))*12+MONTH(B484)-MONTH('12-Month View'!$C$3)+1,""))</f>
        <v/>
      </c>
      <c r="E484">
        <f>IF(D484="","",COUNTIFS($D$2:$D$601,D484,$B$2:$B$601,"&lt;"&amp;B484)+COUNTIFS($D$2:D484,D484,$B$2:B484,B484))</f>
        <v/>
      </c>
      <c r="F484">
        <f>IF(D484="","",D484*1000+E484)</f>
        <v/>
      </c>
    </row>
    <row r="485">
      <c r="A485" t="inlineStr">
        <is>
          <t>Report</t>
        </is>
      </c>
      <c r="B485" s="38">
        <f>IF(ISNUMBER(Tracker!H88),Tracker!H88,"")</f>
        <v/>
      </c>
      <c r="C485">
        <f>IF(B485="","",Tracker!A88)</f>
        <v/>
      </c>
      <c r="D485">
        <f>IF(B485="","",IF(AND((YEAR(B485)-YEAR('12-Month View'!$C$3))*12+MONTH(B485)-MONTH('12-Month View'!$C$3)&gt;=0,(YEAR(B485)-YEAR('12-Month View'!$C$3))*12+MONTH(B485)-MONTH('12-Month View'!$C$3)&lt;=11),(YEAR(B485)-YEAR('12-Month View'!$C$3))*12+MONTH(B485)-MONTH('12-Month View'!$C$3)+1,""))</f>
        <v/>
      </c>
      <c r="E485">
        <f>IF(D485="","",COUNTIFS($D$2:$D$601,D485,$B$2:$B$601,"&lt;"&amp;B485)+COUNTIFS($D$2:D485,D485,$B$2:B485,B485))</f>
        <v/>
      </c>
      <c r="F485">
        <f>IF(D485="","",D485*1000+E485)</f>
        <v/>
      </c>
    </row>
    <row r="486">
      <c r="A486" t="inlineStr">
        <is>
          <t>Report</t>
        </is>
      </c>
      <c r="B486" s="38">
        <f>IF(ISNUMBER(Tracker!H89),Tracker!H89,"")</f>
        <v/>
      </c>
      <c r="C486">
        <f>IF(B486="","",Tracker!A89)</f>
        <v/>
      </c>
      <c r="D486">
        <f>IF(B486="","",IF(AND((YEAR(B486)-YEAR('12-Month View'!$C$3))*12+MONTH(B486)-MONTH('12-Month View'!$C$3)&gt;=0,(YEAR(B486)-YEAR('12-Month View'!$C$3))*12+MONTH(B486)-MONTH('12-Month View'!$C$3)&lt;=11),(YEAR(B486)-YEAR('12-Month View'!$C$3))*12+MONTH(B486)-MONTH('12-Month View'!$C$3)+1,""))</f>
        <v/>
      </c>
      <c r="E486">
        <f>IF(D486="","",COUNTIFS($D$2:$D$601,D486,$B$2:$B$601,"&lt;"&amp;B486)+COUNTIFS($D$2:D486,D486,$B$2:B486,B486))</f>
        <v/>
      </c>
      <c r="F486">
        <f>IF(D486="","",D486*1000+E486)</f>
        <v/>
      </c>
    </row>
    <row r="487">
      <c r="A487" t="inlineStr">
        <is>
          <t>Report</t>
        </is>
      </c>
      <c r="B487" s="38">
        <f>IF(ISNUMBER(Tracker!H90),Tracker!H90,"")</f>
        <v/>
      </c>
      <c r="C487">
        <f>IF(B487="","",Tracker!A90)</f>
        <v/>
      </c>
      <c r="D487">
        <f>IF(B487="","",IF(AND((YEAR(B487)-YEAR('12-Month View'!$C$3))*12+MONTH(B487)-MONTH('12-Month View'!$C$3)&gt;=0,(YEAR(B487)-YEAR('12-Month View'!$C$3))*12+MONTH(B487)-MONTH('12-Month View'!$C$3)&lt;=11),(YEAR(B487)-YEAR('12-Month View'!$C$3))*12+MONTH(B487)-MONTH('12-Month View'!$C$3)+1,""))</f>
        <v/>
      </c>
      <c r="E487">
        <f>IF(D487="","",COUNTIFS($D$2:$D$601,D487,$B$2:$B$601,"&lt;"&amp;B487)+COUNTIFS($D$2:D487,D487,$B$2:B487,B487))</f>
        <v/>
      </c>
      <c r="F487">
        <f>IF(D487="","",D487*1000+E487)</f>
        <v/>
      </c>
    </row>
    <row r="488">
      <c r="A488" t="inlineStr">
        <is>
          <t>Report</t>
        </is>
      </c>
      <c r="B488" s="38">
        <f>IF(ISNUMBER(Tracker!H91),Tracker!H91,"")</f>
        <v/>
      </c>
      <c r="C488">
        <f>IF(B488="","",Tracker!A91)</f>
        <v/>
      </c>
      <c r="D488">
        <f>IF(B488="","",IF(AND((YEAR(B488)-YEAR('12-Month View'!$C$3))*12+MONTH(B488)-MONTH('12-Month View'!$C$3)&gt;=0,(YEAR(B488)-YEAR('12-Month View'!$C$3))*12+MONTH(B488)-MONTH('12-Month View'!$C$3)&lt;=11),(YEAR(B488)-YEAR('12-Month View'!$C$3))*12+MONTH(B488)-MONTH('12-Month View'!$C$3)+1,""))</f>
        <v/>
      </c>
      <c r="E488">
        <f>IF(D488="","",COUNTIFS($D$2:$D$601,D488,$B$2:$B$601,"&lt;"&amp;B488)+COUNTIFS($D$2:D488,D488,$B$2:B488,B488))</f>
        <v/>
      </c>
      <c r="F488">
        <f>IF(D488="","",D488*1000+E488)</f>
        <v/>
      </c>
    </row>
    <row r="489">
      <c r="A489" t="inlineStr">
        <is>
          <t>Report</t>
        </is>
      </c>
      <c r="B489" s="38">
        <f>IF(ISNUMBER(Tracker!H92),Tracker!H92,"")</f>
        <v/>
      </c>
      <c r="C489">
        <f>IF(B489="","",Tracker!A92)</f>
        <v/>
      </c>
      <c r="D489">
        <f>IF(B489="","",IF(AND((YEAR(B489)-YEAR('12-Month View'!$C$3))*12+MONTH(B489)-MONTH('12-Month View'!$C$3)&gt;=0,(YEAR(B489)-YEAR('12-Month View'!$C$3))*12+MONTH(B489)-MONTH('12-Month View'!$C$3)&lt;=11),(YEAR(B489)-YEAR('12-Month View'!$C$3))*12+MONTH(B489)-MONTH('12-Month View'!$C$3)+1,""))</f>
        <v/>
      </c>
      <c r="E489">
        <f>IF(D489="","",COUNTIFS($D$2:$D$601,D489,$B$2:$B$601,"&lt;"&amp;B489)+COUNTIFS($D$2:D489,D489,$B$2:B489,B489))</f>
        <v/>
      </c>
      <c r="F489">
        <f>IF(D489="","",D489*1000+E489)</f>
        <v/>
      </c>
    </row>
    <row r="490">
      <c r="A490" t="inlineStr">
        <is>
          <t>Report</t>
        </is>
      </c>
      <c r="B490" s="38">
        <f>IF(ISNUMBER(Tracker!H93),Tracker!H93,"")</f>
        <v/>
      </c>
      <c r="C490">
        <f>IF(B490="","",Tracker!A93)</f>
        <v/>
      </c>
      <c r="D490">
        <f>IF(B490="","",IF(AND((YEAR(B490)-YEAR('12-Month View'!$C$3))*12+MONTH(B490)-MONTH('12-Month View'!$C$3)&gt;=0,(YEAR(B490)-YEAR('12-Month View'!$C$3))*12+MONTH(B490)-MONTH('12-Month View'!$C$3)&lt;=11),(YEAR(B490)-YEAR('12-Month View'!$C$3))*12+MONTH(B490)-MONTH('12-Month View'!$C$3)+1,""))</f>
        <v/>
      </c>
      <c r="E490">
        <f>IF(D490="","",COUNTIFS($D$2:$D$601,D490,$B$2:$B$601,"&lt;"&amp;B490)+COUNTIFS($D$2:D490,D490,$B$2:B490,B490))</f>
        <v/>
      </c>
      <c r="F490">
        <f>IF(D490="","",D490*1000+E490)</f>
        <v/>
      </c>
    </row>
    <row r="491">
      <c r="A491" t="inlineStr">
        <is>
          <t>Report</t>
        </is>
      </c>
      <c r="B491" s="38">
        <f>IF(ISNUMBER(Tracker!H94),Tracker!H94,"")</f>
        <v/>
      </c>
      <c r="C491">
        <f>IF(B491="","",Tracker!A94)</f>
        <v/>
      </c>
      <c r="D491">
        <f>IF(B491="","",IF(AND((YEAR(B491)-YEAR('12-Month View'!$C$3))*12+MONTH(B491)-MONTH('12-Month View'!$C$3)&gt;=0,(YEAR(B491)-YEAR('12-Month View'!$C$3))*12+MONTH(B491)-MONTH('12-Month View'!$C$3)&lt;=11),(YEAR(B491)-YEAR('12-Month View'!$C$3))*12+MONTH(B491)-MONTH('12-Month View'!$C$3)+1,""))</f>
        <v/>
      </c>
      <c r="E491">
        <f>IF(D491="","",COUNTIFS($D$2:$D$601,D491,$B$2:$B$601,"&lt;"&amp;B491)+COUNTIFS($D$2:D491,D491,$B$2:B491,B491))</f>
        <v/>
      </c>
      <c r="F491">
        <f>IF(D491="","",D491*1000+E491)</f>
        <v/>
      </c>
    </row>
    <row r="492">
      <c r="A492" t="inlineStr">
        <is>
          <t>Report</t>
        </is>
      </c>
      <c r="B492" s="38">
        <f>IF(ISNUMBER(Tracker!H95),Tracker!H95,"")</f>
        <v/>
      </c>
      <c r="C492">
        <f>IF(B492="","",Tracker!A95)</f>
        <v/>
      </c>
      <c r="D492">
        <f>IF(B492="","",IF(AND((YEAR(B492)-YEAR('12-Month View'!$C$3))*12+MONTH(B492)-MONTH('12-Month View'!$C$3)&gt;=0,(YEAR(B492)-YEAR('12-Month View'!$C$3))*12+MONTH(B492)-MONTH('12-Month View'!$C$3)&lt;=11),(YEAR(B492)-YEAR('12-Month View'!$C$3))*12+MONTH(B492)-MONTH('12-Month View'!$C$3)+1,""))</f>
        <v/>
      </c>
      <c r="E492">
        <f>IF(D492="","",COUNTIFS($D$2:$D$601,D492,$B$2:$B$601,"&lt;"&amp;B492)+COUNTIFS($D$2:D492,D492,$B$2:B492,B492))</f>
        <v/>
      </c>
      <c r="F492">
        <f>IF(D492="","",D492*1000+E492)</f>
        <v/>
      </c>
    </row>
    <row r="493">
      <c r="A493" t="inlineStr">
        <is>
          <t>Report</t>
        </is>
      </c>
      <c r="B493" s="38">
        <f>IF(ISNUMBER(Tracker!H96),Tracker!H96,"")</f>
        <v/>
      </c>
      <c r="C493">
        <f>IF(B493="","",Tracker!A96)</f>
        <v/>
      </c>
      <c r="D493">
        <f>IF(B493="","",IF(AND((YEAR(B493)-YEAR('12-Month View'!$C$3))*12+MONTH(B493)-MONTH('12-Month View'!$C$3)&gt;=0,(YEAR(B493)-YEAR('12-Month View'!$C$3))*12+MONTH(B493)-MONTH('12-Month View'!$C$3)&lt;=11),(YEAR(B493)-YEAR('12-Month View'!$C$3))*12+MONTH(B493)-MONTH('12-Month View'!$C$3)+1,""))</f>
        <v/>
      </c>
      <c r="E493">
        <f>IF(D493="","",COUNTIFS($D$2:$D$601,D493,$B$2:$B$601,"&lt;"&amp;B493)+COUNTIFS($D$2:D493,D493,$B$2:B493,B493))</f>
        <v/>
      </c>
      <c r="F493">
        <f>IF(D493="","",D493*1000+E493)</f>
        <v/>
      </c>
    </row>
    <row r="494">
      <c r="A494" t="inlineStr">
        <is>
          <t>Report</t>
        </is>
      </c>
      <c r="B494" s="38">
        <f>IF(ISNUMBER(Tracker!H97),Tracker!H97,"")</f>
        <v/>
      </c>
      <c r="C494">
        <f>IF(B494="","",Tracker!A97)</f>
        <v/>
      </c>
      <c r="D494">
        <f>IF(B494="","",IF(AND((YEAR(B494)-YEAR('12-Month View'!$C$3))*12+MONTH(B494)-MONTH('12-Month View'!$C$3)&gt;=0,(YEAR(B494)-YEAR('12-Month View'!$C$3))*12+MONTH(B494)-MONTH('12-Month View'!$C$3)&lt;=11),(YEAR(B494)-YEAR('12-Month View'!$C$3))*12+MONTH(B494)-MONTH('12-Month View'!$C$3)+1,""))</f>
        <v/>
      </c>
      <c r="E494">
        <f>IF(D494="","",COUNTIFS($D$2:$D$601,D494,$B$2:$B$601,"&lt;"&amp;B494)+COUNTIFS($D$2:D494,D494,$B$2:B494,B494))</f>
        <v/>
      </c>
      <c r="F494">
        <f>IF(D494="","",D494*1000+E494)</f>
        <v/>
      </c>
    </row>
    <row r="495">
      <c r="A495" t="inlineStr">
        <is>
          <t>Report</t>
        </is>
      </c>
      <c r="B495" s="38">
        <f>IF(ISNUMBER(Tracker!H98),Tracker!H98,"")</f>
        <v/>
      </c>
      <c r="C495">
        <f>IF(B495="","",Tracker!A98)</f>
        <v/>
      </c>
      <c r="D495">
        <f>IF(B495="","",IF(AND((YEAR(B495)-YEAR('12-Month View'!$C$3))*12+MONTH(B495)-MONTH('12-Month View'!$C$3)&gt;=0,(YEAR(B495)-YEAR('12-Month View'!$C$3))*12+MONTH(B495)-MONTH('12-Month View'!$C$3)&lt;=11),(YEAR(B495)-YEAR('12-Month View'!$C$3))*12+MONTH(B495)-MONTH('12-Month View'!$C$3)+1,""))</f>
        <v/>
      </c>
      <c r="E495">
        <f>IF(D495="","",COUNTIFS($D$2:$D$601,D495,$B$2:$B$601,"&lt;"&amp;B495)+COUNTIFS($D$2:D495,D495,$B$2:B495,B495))</f>
        <v/>
      </c>
      <c r="F495">
        <f>IF(D495="","",D495*1000+E495)</f>
        <v/>
      </c>
    </row>
    <row r="496">
      <c r="A496" t="inlineStr">
        <is>
          <t>Report</t>
        </is>
      </c>
      <c r="B496" s="38">
        <f>IF(ISNUMBER(Tracker!H99),Tracker!H99,"")</f>
        <v/>
      </c>
      <c r="C496">
        <f>IF(B496="","",Tracker!A99)</f>
        <v/>
      </c>
      <c r="D496">
        <f>IF(B496="","",IF(AND((YEAR(B496)-YEAR('12-Month View'!$C$3))*12+MONTH(B496)-MONTH('12-Month View'!$C$3)&gt;=0,(YEAR(B496)-YEAR('12-Month View'!$C$3))*12+MONTH(B496)-MONTH('12-Month View'!$C$3)&lt;=11),(YEAR(B496)-YEAR('12-Month View'!$C$3))*12+MONTH(B496)-MONTH('12-Month View'!$C$3)+1,""))</f>
        <v/>
      </c>
      <c r="E496">
        <f>IF(D496="","",COUNTIFS($D$2:$D$601,D496,$B$2:$B$601,"&lt;"&amp;B496)+COUNTIFS($D$2:D496,D496,$B$2:B496,B496))</f>
        <v/>
      </c>
      <c r="F496">
        <f>IF(D496="","",D496*1000+E496)</f>
        <v/>
      </c>
    </row>
    <row r="497">
      <c r="A497" t="inlineStr">
        <is>
          <t>Report</t>
        </is>
      </c>
      <c r="B497" s="38">
        <f>IF(ISNUMBER(Tracker!H100),Tracker!H100,"")</f>
        <v/>
      </c>
      <c r="C497">
        <f>IF(B497="","",Tracker!A100)</f>
        <v/>
      </c>
      <c r="D497">
        <f>IF(B497="","",IF(AND((YEAR(B497)-YEAR('12-Month View'!$C$3))*12+MONTH(B497)-MONTH('12-Month View'!$C$3)&gt;=0,(YEAR(B497)-YEAR('12-Month View'!$C$3))*12+MONTH(B497)-MONTH('12-Month View'!$C$3)&lt;=11),(YEAR(B497)-YEAR('12-Month View'!$C$3))*12+MONTH(B497)-MONTH('12-Month View'!$C$3)+1,""))</f>
        <v/>
      </c>
      <c r="E497">
        <f>IF(D497="","",COUNTIFS($D$2:$D$601,D497,$B$2:$B$601,"&lt;"&amp;B497)+COUNTIFS($D$2:D497,D497,$B$2:B497,B497))</f>
        <v/>
      </c>
      <c r="F497">
        <f>IF(D497="","",D497*1000+E497)</f>
        <v/>
      </c>
    </row>
    <row r="498">
      <c r="A498" t="inlineStr">
        <is>
          <t>Report</t>
        </is>
      </c>
      <c r="B498" s="38">
        <f>IF(ISNUMBER(Tracker!H101),Tracker!H101,"")</f>
        <v/>
      </c>
      <c r="C498">
        <f>IF(B498="","",Tracker!A101)</f>
        <v/>
      </c>
      <c r="D498">
        <f>IF(B498="","",IF(AND((YEAR(B498)-YEAR('12-Month View'!$C$3))*12+MONTH(B498)-MONTH('12-Month View'!$C$3)&gt;=0,(YEAR(B498)-YEAR('12-Month View'!$C$3))*12+MONTH(B498)-MONTH('12-Month View'!$C$3)&lt;=11),(YEAR(B498)-YEAR('12-Month View'!$C$3))*12+MONTH(B498)-MONTH('12-Month View'!$C$3)+1,""))</f>
        <v/>
      </c>
      <c r="E498">
        <f>IF(D498="","",COUNTIFS($D$2:$D$601,D498,$B$2:$B$601,"&lt;"&amp;B498)+COUNTIFS($D$2:D498,D498,$B$2:B498,B498))</f>
        <v/>
      </c>
      <c r="F498">
        <f>IF(D498="","",D498*1000+E498)</f>
        <v/>
      </c>
    </row>
    <row r="499">
      <c r="A499" t="inlineStr">
        <is>
          <t>Report</t>
        </is>
      </c>
      <c r="B499" s="38">
        <f>IF(ISNUMBER(Tracker!H102),Tracker!H102,"")</f>
        <v/>
      </c>
      <c r="C499">
        <f>IF(B499="","",Tracker!A102)</f>
        <v/>
      </c>
      <c r="D499">
        <f>IF(B499="","",IF(AND((YEAR(B499)-YEAR('12-Month View'!$C$3))*12+MONTH(B499)-MONTH('12-Month View'!$C$3)&gt;=0,(YEAR(B499)-YEAR('12-Month View'!$C$3))*12+MONTH(B499)-MONTH('12-Month View'!$C$3)&lt;=11),(YEAR(B499)-YEAR('12-Month View'!$C$3))*12+MONTH(B499)-MONTH('12-Month View'!$C$3)+1,""))</f>
        <v/>
      </c>
      <c r="E499">
        <f>IF(D499="","",COUNTIFS($D$2:$D$601,D499,$B$2:$B$601,"&lt;"&amp;B499)+COUNTIFS($D$2:D499,D499,$B$2:B499,B499))</f>
        <v/>
      </c>
      <c r="F499">
        <f>IF(D499="","",D499*1000+E499)</f>
        <v/>
      </c>
    </row>
    <row r="500">
      <c r="A500" t="inlineStr">
        <is>
          <t>Report</t>
        </is>
      </c>
      <c r="B500" s="38">
        <f>IF(ISNUMBER(Tracker!H103),Tracker!H103,"")</f>
        <v/>
      </c>
      <c r="C500">
        <f>IF(B500="","",Tracker!A103)</f>
        <v/>
      </c>
      <c r="D500">
        <f>IF(B500="","",IF(AND((YEAR(B500)-YEAR('12-Month View'!$C$3))*12+MONTH(B500)-MONTH('12-Month View'!$C$3)&gt;=0,(YEAR(B500)-YEAR('12-Month View'!$C$3))*12+MONTH(B500)-MONTH('12-Month View'!$C$3)&lt;=11),(YEAR(B500)-YEAR('12-Month View'!$C$3))*12+MONTH(B500)-MONTH('12-Month View'!$C$3)+1,""))</f>
        <v/>
      </c>
      <c r="E500">
        <f>IF(D500="","",COUNTIFS($D$2:$D$601,D500,$B$2:$B$601,"&lt;"&amp;B500)+COUNTIFS($D$2:D500,D500,$B$2:B500,B500))</f>
        <v/>
      </c>
      <c r="F500">
        <f>IF(D500="","",D500*1000+E500)</f>
        <v/>
      </c>
    </row>
    <row r="501">
      <c r="A501" t="inlineStr">
        <is>
          <t>Report</t>
        </is>
      </c>
      <c r="B501" s="38">
        <f>IF(ISNUMBER(Tracker!H104),Tracker!H104,"")</f>
        <v/>
      </c>
      <c r="C501">
        <f>IF(B501="","",Tracker!A104)</f>
        <v/>
      </c>
      <c r="D501">
        <f>IF(B501="","",IF(AND((YEAR(B501)-YEAR('12-Month View'!$C$3))*12+MONTH(B501)-MONTH('12-Month View'!$C$3)&gt;=0,(YEAR(B501)-YEAR('12-Month View'!$C$3))*12+MONTH(B501)-MONTH('12-Month View'!$C$3)&lt;=11),(YEAR(B501)-YEAR('12-Month View'!$C$3))*12+MONTH(B501)-MONTH('12-Month View'!$C$3)+1,""))</f>
        <v/>
      </c>
      <c r="E501">
        <f>IF(D501="","",COUNTIFS($D$2:$D$601,D501,$B$2:$B$601,"&lt;"&amp;B501)+COUNTIFS($D$2:D501,D501,$B$2:B501,B501))</f>
        <v/>
      </c>
      <c r="F501">
        <f>IF(D501="","",D501*1000+E501)</f>
        <v/>
      </c>
    </row>
    <row r="502">
      <c r="A502" t="inlineStr">
        <is>
          <t>Report</t>
        </is>
      </c>
      <c r="B502" s="38">
        <f>IF(ISNUMBER(Tracker!H105),Tracker!H105,"")</f>
        <v/>
      </c>
      <c r="C502">
        <f>IF(B502="","",Tracker!A105)</f>
        <v/>
      </c>
      <c r="D502">
        <f>IF(B502="","",IF(AND((YEAR(B502)-YEAR('12-Month View'!$C$3))*12+MONTH(B502)-MONTH('12-Month View'!$C$3)&gt;=0,(YEAR(B502)-YEAR('12-Month View'!$C$3))*12+MONTH(B502)-MONTH('12-Month View'!$C$3)&lt;=11),(YEAR(B502)-YEAR('12-Month View'!$C$3))*12+MONTH(B502)-MONTH('12-Month View'!$C$3)+1,""))</f>
        <v/>
      </c>
      <c r="E502">
        <f>IF(D502="","",COUNTIFS($D$2:$D$601,D502,$B$2:$B$601,"&lt;"&amp;B502)+COUNTIFS($D$2:D502,D502,$B$2:B502,B502))</f>
        <v/>
      </c>
      <c r="F502">
        <f>IF(D502="","",D502*1000+E502)</f>
        <v/>
      </c>
    </row>
    <row r="503">
      <c r="A503" t="inlineStr">
        <is>
          <t>Report</t>
        </is>
      </c>
      <c r="B503" s="38">
        <f>IF(ISNUMBER(Tracker!H106),Tracker!H106,"")</f>
        <v/>
      </c>
      <c r="C503">
        <f>IF(B503="","",Tracker!A106)</f>
        <v/>
      </c>
      <c r="D503">
        <f>IF(B503="","",IF(AND((YEAR(B503)-YEAR('12-Month View'!$C$3))*12+MONTH(B503)-MONTH('12-Month View'!$C$3)&gt;=0,(YEAR(B503)-YEAR('12-Month View'!$C$3))*12+MONTH(B503)-MONTH('12-Month View'!$C$3)&lt;=11),(YEAR(B503)-YEAR('12-Month View'!$C$3))*12+MONTH(B503)-MONTH('12-Month View'!$C$3)+1,""))</f>
        <v/>
      </c>
      <c r="E503">
        <f>IF(D503="","",COUNTIFS($D$2:$D$601,D503,$B$2:$B$601,"&lt;"&amp;B503)+COUNTIFS($D$2:D503,D503,$B$2:B503,B503))</f>
        <v/>
      </c>
      <c r="F503">
        <f>IF(D503="","",D503*1000+E503)</f>
        <v/>
      </c>
    </row>
    <row r="504">
      <c r="A504" t="inlineStr">
        <is>
          <t>Report</t>
        </is>
      </c>
      <c r="B504" s="38">
        <f>IF(ISNUMBER(Tracker!H107),Tracker!H107,"")</f>
        <v/>
      </c>
      <c r="C504">
        <f>IF(B504="","",Tracker!A107)</f>
        <v/>
      </c>
      <c r="D504">
        <f>IF(B504="","",IF(AND((YEAR(B504)-YEAR('12-Month View'!$C$3))*12+MONTH(B504)-MONTH('12-Month View'!$C$3)&gt;=0,(YEAR(B504)-YEAR('12-Month View'!$C$3))*12+MONTH(B504)-MONTH('12-Month View'!$C$3)&lt;=11),(YEAR(B504)-YEAR('12-Month View'!$C$3))*12+MONTH(B504)-MONTH('12-Month View'!$C$3)+1,""))</f>
        <v/>
      </c>
      <c r="E504">
        <f>IF(D504="","",COUNTIFS($D$2:$D$601,D504,$B$2:$B$601,"&lt;"&amp;B504)+COUNTIFS($D$2:D504,D504,$B$2:B504,B504))</f>
        <v/>
      </c>
      <c r="F504">
        <f>IF(D504="","",D504*1000+E504)</f>
        <v/>
      </c>
    </row>
    <row r="505">
      <c r="A505" t="inlineStr">
        <is>
          <t>Report</t>
        </is>
      </c>
      <c r="B505" s="38">
        <f>IF(ISNUMBER(Tracker!H108),Tracker!H108,"")</f>
        <v/>
      </c>
      <c r="C505">
        <f>IF(B505="","",Tracker!A108)</f>
        <v/>
      </c>
      <c r="D505">
        <f>IF(B505="","",IF(AND((YEAR(B505)-YEAR('12-Month View'!$C$3))*12+MONTH(B505)-MONTH('12-Month View'!$C$3)&gt;=0,(YEAR(B505)-YEAR('12-Month View'!$C$3))*12+MONTH(B505)-MONTH('12-Month View'!$C$3)&lt;=11),(YEAR(B505)-YEAR('12-Month View'!$C$3))*12+MONTH(B505)-MONTH('12-Month View'!$C$3)+1,""))</f>
        <v/>
      </c>
      <c r="E505">
        <f>IF(D505="","",COUNTIFS($D$2:$D$601,D505,$B$2:$B$601,"&lt;"&amp;B505)+COUNTIFS($D$2:D505,D505,$B$2:B505,B505))</f>
        <v/>
      </c>
      <c r="F505">
        <f>IF(D505="","",D505*1000+E505)</f>
        <v/>
      </c>
    </row>
    <row r="506">
      <c r="A506" t="inlineStr">
        <is>
          <t>Report</t>
        </is>
      </c>
      <c r="B506" s="38">
        <f>IF(ISNUMBER(Tracker!H109),Tracker!H109,"")</f>
        <v/>
      </c>
      <c r="C506">
        <f>IF(B506="","",Tracker!A109)</f>
        <v/>
      </c>
      <c r="D506">
        <f>IF(B506="","",IF(AND((YEAR(B506)-YEAR('12-Month View'!$C$3))*12+MONTH(B506)-MONTH('12-Month View'!$C$3)&gt;=0,(YEAR(B506)-YEAR('12-Month View'!$C$3))*12+MONTH(B506)-MONTH('12-Month View'!$C$3)&lt;=11),(YEAR(B506)-YEAR('12-Month View'!$C$3))*12+MONTH(B506)-MONTH('12-Month View'!$C$3)+1,""))</f>
        <v/>
      </c>
      <c r="E506">
        <f>IF(D506="","",COUNTIFS($D$2:$D$601,D506,$B$2:$B$601,"&lt;"&amp;B506)+COUNTIFS($D$2:D506,D506,$B$2:B506,B506))</f>
        <v/>
      </c>
      <c r="F506">
        <f>IF(D506="","",D506*1000+E506)</f>
        <v/>
      </c>
    </row>
    <row r="507">
      <c r="A507" t="inlineStr">
        <is>
          <t>Report</t>
        </is>
      </c>
      <c r="B507" s="38">
        <f>IF(ISNUMBER(Tracker!H110),Tracker!H110,"")</f>
        <v/>
      </c>
      <c r="C507">
        <f>IF(B507="","",Tracker!A110)</f>
        <v/>
      </c>
      <c r="D507">
        <f>IF(B507="","",IF(AND((YEAR(B507)-YEAR('12-Month View'!$C$3))*12+MONTH(B507)-MONTH('12-Month View'!$C$3)&gt;=0,(YEAR(B507)-YEAR('12-Month View'!$C$3))*12+MONTH(B507)-MONTH('12-Month View'!$C$3)&lt;=11),(YEAR(B507)-YEAR('12-Month View'!$C$3))*12+MONTH(B507)-MONTH('12-Month View'!$C$3)+1,""))</f>
        <v/>
      </c>
      <c r="E507">
        <f>IF(D507="","",COUNTIFS($D$2:$D$601,D507,$B$2:$B$601,"&lt;"&amp;B507)+COUNTIFS($D$2:D507,D507,$B$2:B507,B507))</f>
        <v/>
      </c>
      <c r="F507">
        <f>IF(D507="","",D507*1000+E507)</f>
        <v/>
      </c>
    </row>
    <row r="508">
      <c r="A508" t="inlineStr">
        <is>
          <t>Report</t>
        </is>
      </c>
      <c r="B508" s="38">
        <f>IF(ISNUMBER(Tracker!H111),Tracker!H111,"")</f>
        <v/>
      </c>
      <c r="C508">
        <f>IF(B508="","",Tracker!A111)</f>
        <v/>
      </c>
      <c r="D508">
        <f>IF(B508="","",IF(AND((YEAR(B508)-YEAR('12-Month View'!$C$3))*12+MONTH(B508)-MONTH('12-Month View'!$C$3)&gt;=0,(YEAR(B508)-YEAR('12-Month View'!$C$3))*12+MONTH(B508)-MONTH('12-Month View'!$C$3)&lt;=11),(YEAR(B508)-YEAR('12-Month View'!$C$3))*12+MONTH(B508)-MONTH('12-Month View'!$C$3)+1,""))</f>
        <v/>
      </c>
      <c r="E508">
        <f>IF(D508="","",COUNTIFS($D$2:$D$601,D508,$B$2:$B$601,"&lt;"&amp;B508)+COUNTIFS($D$2:D508,D508,$B$2:B508,B508))</f>
        <v/>
      </c>
      <c r="F508">
        <f>IF(D508="","",D508*1000+E508)</f>
        <v/>
      </c>
    </row>
    <row r="509">
      <c r="A509" t="inlineStr">
        <is>
          <t>Report</t>
        </is>
      </c>
      <c r="B509" s="38">
        <f>IF(ISNUMBER(Tracker!H112),Tracker!H112,"")</f>
        <v/>
      </c>
      <c r="C509">
        <f>IF(B509="","",Tracker!A112)</f>
        <v/>
      </c>
      <c r="D509">
        <f>IF(B509="","",IF(AND((YEAR(B509)-YEAR('12-Month View'!$C$3))*12+MONTH(B509)-MONTH('12-Month View'!$C$3)&gt;=0,(YEAR(B509)-YEAR('12-Month View'!$C$3))*12+MONTH(B509)-MONTH('12-Month View'!$C$3)&lt;=11),(YEAR(B509)-YEAR('12-Month View'!$C$3))*12+MONTH(B509)-MONTH('12-Month View'!$C$3)+1,""))</f>
        <v/>
      </c>
      <c r="E509">
        <f>IF(D509="","",COUNTIFS($D$2:$D$601,D509,$B$2:$B$601,"&lt;"&amp;B509)+COUNTIFS($D$2:D509,D509,$B$2:B509,B509))</f>
        <v/>
      </c>
      <c r="F509">
        <f>IF(D509="","",D509*1000+E509)</f>
        <v/>
      </c>
    </row>
    <row r="510">
      <c r="A510" t="inlineStr">
        <is>
          <t>Report</t>
        </is>
      </c>
      <c r="B510" s="38">
        <f>IF(ISNUMBER(Tracker!H113),Tracker!H113,"")</f>
        <v/>
      </c>
      <c r="C510">
        <f>IF(B510="","",Tracker!A113)</f>
        <v/>
      </c>
      <c r="D510">
        <f>IF(B510="","",IF(AND((YEAR(B510)-YEAR('12-Month View'!$C$3))*12+MONTH(B510)-MONTH('12-Month View'!$C$3)&gt;=0,(YEAR(B510)-YEAR('12-Month View'!$C$3))*12+MONTH(B510)-MONTH('12-Month View'!$C$3)&lt;=11),(YEAR(B510)-YEAR('12-Month View'!$C$3))*12+MONTH(B510)-MONTH('12-Month View'!$C$3)+1,""))</f>
        <v/>
      </c>
      <c r="E510">
        <f>IF(D510="","",COUNTIFS($D$2:$D$601,D510,$B$2:$B$601,"&lt;"&amp;B510)+COUNTIFS($D$2:D510,D510,$B$2:B510,B510))</f>
        <v/>
      </c>
      <c r="F510">
        <f>IF(D510="","",D510*1000+E510)</f>
        <v/>
      </c>
    </row>
    <row r="511">
      <c r="A511" t="inlineStr">
        <is>
          <t>Report</t>
        </is>
      </c>
      <c r="B511" s="38">
        <f>IF(ISNUMBER(Tracker!H114),Tracker!H114,"")</f>
        <v/>
      </c>
      <c r="C511">
        <f>IF(B511="","",Tracker!A114)</f>
        <v/>
      </c>
      <c r="D511">
        <f>IF(B511="","",IF(AND((YEAR(B511)-YEAR('12-Month View'!$C$3))*12+MONTH(B511)-MONTH('12-Month View'!$C$3)&gt;=0,(YEAR(B511)-YEAR('12-Month View'!$C$3))*12+MONTH(B511)-MONTH('12-Month View'!$C$3)&lt;=11),(YEAR(B511)-YEAR('12-Month View'!$C$3))*12+MONTH(B511)-MONTH('12-Month View'!$C$3)+1,""))</f>
        <v/>
      </c>
      <c r="E511">
        <f>IF(D511="","",COUNTIFS($D$2:$D$601,D511,$B$2:$B$601,"&lt;"&amp;B511)+COUNTIFS($D$2:D511,D511,$B$2:B511,B511))</f>
        <v/>
      </c>
      <c r="F511">
        <f>IF(D511="","",D511*1000+E511)</f>
        <v/>
      </c>
    </row>
    <row r="512">
      <c r="A512" t="inlineStr">
        <is>
          <t>Report</t>
        </is>
      </c>
      <c r="B512" s="38">
        <f>IF(ISNUMBER(Tracker!H115),Tracker!H115,"")</f>
        <v/>
      </c>
      <c r="C512">
        <f>IF(B512="","",Tracker!A115)</f>
        <v/>
      </c>
      <c r="D512">
        <f>IF(B512="","",IF(AND((YEAR(B512)-YEAR('12-Month View'!$C$3))*12+MONTH(B512)-MONTH('12-Month View'!$C$3)&gt;=0,(YEAR(B512)-YEAR('12-Month View'!$C$3))*12+MONTH(B512)-MONTH('12-Month View'!$C$3)&lt;=11),(YEAR(B512)-YEAR('12-Month View'!$C$3))*12+MONTH(B512)-MONTH('12-Month View'!$C$3)+1,""))</f>
        <v/>
      </c>
      <c r="E512">
        <f>IF(D512="","",COUNTIFS($D$2:$D$601,D512,$B$2:$B$601,"&lt;"&amp;B512)+COUNTIFS($D$2:D512,D512,$B$2:B512,B512))</f>
        <v/>
      </c>
      <c r="F512">
        <f>IF(D512="","",D512*1000+E512)</f>
        <v/>
      </c>
    </row>
    <row r="513">
      <c r="A513" t="inlineStr">
        <is>
          <t>Report</t>
        </is>
      </c>
      <c r="B513" s="38">
        <f>IF(ISNUMBER(Tracker!H116),Tracker!H116,"")</f>
        <v/>
      </c>
      <c r="C513">
        <f>IF(B513="","",Tracker!A116)</f>
        <v/>
      </c>
      <c r="D513">
        <f>IF(B513="","",IF(AND((YEAR(B513)-YEAR('12-Month View'!$C$3))*12+MONTH(B513)-MONTH('12-Month View'!$C$3)&gt;=0,(YEAR(B513)-YEAR('12-Month View'!$C$3))*12+MONTH(B513)-MONTH('12-Month View'!$C$3)&lt;=11),(YEAR(B513)-YEAR('12-Month View'!$C$3))*12+MONTH(B513)-MONTH('12-Month View'!$C$3)+1,""))</f>
        <v/>
      </c>
      <c r="E513">
        <f>IF(D513="","",COUNTIFS($D$2:$D$601,D513,$B$2:$B$601,"&lt;"&amp;B513)+COUNTIFS($D$2:D513,D513,$B$2:B513,B513))</f>
        <v/>
      </c>
      <c r="F513">
        <f>IF(D513="","",D513*1000+E513)</f>
        <v/>
      </c>
    </row>
    <row r="514">
      <c r="A514" t="inlineStr">
        <is>
          <t>Report</t>
        </is>
      </c>
      <c r="B514" s="38">
        <f>IF(ISNUMBER(Tracker!H117),Tracker!H117,"")</f>
        <v/>
      </c>
      <c r="C514">
        <f>IF(B514="","",Tracker!A117)</f>
        <v/>
      </c>
      <c r="D514">
        <f>IF(B514="","",IF(AND((YEAR(B514)-YEAR('12-Month View'!$C$3))*12+MONTH(B514)-MONTH('12-Month View'!$C$3)&gt;=0,(YEAR(B514)-YEAR('12-Month View'!$C$3))*12+MONTH(B514)-MONTH('12-Month View'!$C$3)&lt;=11),(YEAR(B514)-YEAR('12-Month View'!$C$3))*12+MONTH(B514)-MONTH('12-Month View'!$C$3)+1,""))</f>
        <v/>
      </c>
      <c r="E514">
        <f>IF(D514="","",COUNTIFS($D$2:$D$601,D514,$B$2:$B$601,"&lt;"&amp;B514)+COUNTIFS($D$2:D514,D514,$B$2:B514,B514))</f>
        <v/>
      </c>
      <c r="F514">
        <f>IF(D514="","",D514*1000+E514)</f>
        <v/>
      </c>
    </row>
    <row r="515">
      <c r="A515" t="inlineStr">
        <is>
          <t>Report</t>
        </is>
      </c>
      <c r="B515" s="38">
        <f>IF(ISNUMBER(Tracker!H118),Tracker!H118,"")</f>
        <v/>
      </c>
      <c r="C515">
        <f>IF(B515="","",Tracker!A118)</f>
        <v/>
      </c>
      <c r="D515">
        <f>IF(B515="","",IF(AND((YEAR(B515)-YEAR('12-Month View'!$C$3))*12+MONTH(B515)-MONTH('12-Month View'!$C$3)&gt;=0,(YEAR(B515)-YEAR('12-Month View'!$C$3))*12+MONTH(B515)-MONTH('12-Month View'!$C$3)&lt;=11),(YEAR(B515)-YEAR('12-Month View'!$C$3))*12+MONTH(B515)-MONTH('12-Month View'!$C$3)+1,""))</f>
        <v/>
      </c>
      <c r="E515">
        <f>IF(D515="","",COUNTIFS($D$2:$D$601,D515,$B$2:$B$601,"&lt;"&amp;B515)+COUNTIFS($D$2:D515,D515,$B$2:B515,B515))</f>
        <v/>
      </c>
      <c r="F515">
        <f>IF(D515="","",D515*1000+E515)</f>
        <v/>
      </c>
    </row>
    <row r="516">
      <c r="A516" t="inlineStr">
        <is>
          <t>Report</t>
        </is>
      </c>
      <c r="B516" s="38">
        <f>IF(ISNUMBER(Tracker!H119),Tracker!H119,"")</f>
        <v/>
      </c>
      <c r="C516">
        <f>IF(B516="","",Tracker!A119)</f>
        <v/>
      </c>
      <c r="D516">
        <f>IF(B516="","",IF(AND((YEAR(B516)-YEAR('12-Month View'!$C$3))*12+MONTH(B516)-MONTH('12-Month View'!$C$3)&gt;=0,(YEAR(B516)-YEAR('12-Month View'!$C$3))*12+MONTH(B516)-MONTH('12-Month View'!$C$3)&lt;=11),(YEAR(B516)-YEAR('12-Month View'!$C$3))*12+MONTH(B516)-MONTH('12-Month View'!$C$3)+1,""))</f>
        <v/>
      </c>
      <c r="E516">
        <f>IF(D516="","",COUNTIFS($D$2:$D$601,D516,$B$2:$B$601,"&lt;"&amp;B516)+COUNTIFS($D$2:D516,D516,$B$2:B516,B516))</f>
        <v/>
      </c>
      <c r="F516">
        <f>IF(D516="","",D516*1000+E516)</f>
        <v/>
      </c>
    </row>
    <row r="517">
      <c r="A517" t="inlineStr">
        <is>
          <t>Report</t>
        </is>
      </c>
      <c r="B517" s="38">
        <f>IF(ISNUMBER(Tracker!H120),Tracker!H120,"")</f>
        <v/>
      </c>
      <c r="C517">
        <f>IF(B517="","",Tracker!A120)</f>
        <v/>
      </c>
      <c r="D517">
        <f>IF(B517="","",IF(AND((YEAR(B517)-YEAR('12-Month View'!$C$3))*12+MONTH(B517)-MONTH('12-Month View'!$C$3)&gt;=0,(YEAR(B517)-YEAR('12-Month View'!$C$3))*12+MONTH(B517)-MONTH('12-Month View'!$C$3)&lt;=11),(YEAR(B517)-YEAR('12-Month View'!$C$3))*12+MONTH(B517)-MONTH('12-Month View'!$C$3)+1,""))</f>
        <v/>
      </c>
      <c r="E517">
        <f>IF(D517="","",COUNTIFS($D$2:$D$601,D517,$B$2:$B$601,"&lt;"&amp;B517)+COUNTIFS($D$2:D517,D517,$B$2:B517,B517))</f>
        <v/>
      </c>
      <c r="F517">
        <f>IF(D517="","",D517*1000+E517)</f>
        <v/>
      </c>
    </row>
    <row r="518">
      <c r="A518" t="inlineStr">
        <is>
          <t>Report</t>
        </is>
      </c>
      <c r="B518" s="38">
        <f>IF(ISNUMBER(Tracker!H121),Tracker!H121,"")</f>
        <v/>
      </c>
      <c r="C518">
        <f>IF(B518="","",Tracker!A121)</f>
        <v/>
      </c>
      <c r="D518">
        <f>IF(B518="","",IF(AND((YEAR(B518)-YEAR('12-Month View'!$C$3))*12+MONTH(B518)-MONTH('12-Month View'!$C$3)&gt;=0,(YEAR(B518)-YEAR('12-Month View'!$C$3))*12+MONTH(B518)-MONTH('12-Month View'!$C$3)&lt;=11),(YEAR(B518)-YEAR('12-Month View'!$C$3))*12+MONTH(B518)-MONTH('12-Month View'!$C$3)+1,""))</f>
        <v/>
      </c>
      <c r="E518">
        <f>IF(D518="","",COUNTIFS($D$2:$D$601,D518,$B$2:$B$601,"&lt;"&amp;B518)+COUNTIFS($D$2:D518,D518,$B$2:B518,B518))</f>
        <v/>
      </c>
      <c r="F518">
        <f>IF(D518="","",D518*1000+E518)</f>
        <v/>
      </c>
    </row>
    <row r="519">
      <c r="A519" t="inlineStr">
        <is>
          <t>Report</t>
        </is>
      </c>
      <c r="B519" s="38">
        <f>IF(ISNUMBER(Tracker!H122),Tracker!H122,"")</f>
        <v/>
      </c>
      <c r="C519">
        <f>IF(B519="","",Tracker!A122)</f>
        <v/>
      </c>
      <c r="D519">
        <f>IF(B519="","",IF(AND((YEAR(B519)-YEAR('12-Month View'!$C$3))*12+MONTH(B519)-MONTH('12-Month View'!$C$3)&gt;=0,(YEAR(B519)-YEAR('12-Month View'!$C$3))*12+MONTH(B519)-MONTH('12-Month View'!$C$3)&lt;=11),(YEAR(B519)-YEAR('12-Month View'!$C$3))*12+MONTH(B519)-MONTH('12-Month View'!$C$3)+1,""))</f>
        <v/>
      </c>
      <c r="E519">
        <f>IF(D519="","",COUNTIFS($D$2:$D$601,D519,$B$2:$B$601,"&lt;"&amp;B519)+COUNTIFS($D$2:D519,D519,$B$2:B519,B519))</f>
        <v/>
      </c>
      <c r="F519">
        <f>IF(D519="","",D519*1000+E519)</f>
        <v/>
      </c>
    </row>
    <row r="520">
      <c r="A520" t="inlineStr">
        <is>
          <t>Report</t>
        </is>
      </c>
      <c r="B520" s="38">
        <f>IF(ISNUMBER(Tracker!H123),Tracker!H123,"")</f>
        <v/>
      </c>
      <c r="C520">
        <f>IF(B520="","",Tracker!A123)</f>
        <v/>
      </c>
      <c r="D520">
        <f>IF(B520="","",IF(AND((YEAR(B520)-YEAR('12-Month View'!$C$3))*12+MONTH(B520)-MONTH('12-Month View'!$C$3)&gt;=0,(YEAR(B520)-YEAR('12-Month View'!$C$3))*12+MONTH(B520)-MONTH('12-Month View'!$C$3)&lt;=11),(YEAR(B520)-YEAR('12-Month View'!$C$3))*12+MONTH(B520)-MONTH('12-Month View'!$C$3)+1,""))</f>
        <v/>
      </c>
      <c r="E520">
        <f>IF(D520="","",COUNTIFS($D$2:$D$601,D520,$B$2:$B$601,"&lt;"&amp;B520)+COUNTIFS($D$2:D520,D520,$B$2:B520,B520))</f>
        <v/>
      </c>
      <c r="F520">
        <f>IF(D520="","",D520*1000+E520)</f>
        <v/>
      </c>
    </row>
    <row r="521">
      <c r="A521" t="inlineStr">
        <is>
          <t>Report</t>
        </is>
      </c>
      <c r="B521" s="38">
        <f>IF(ISNUMBER(Tracker!H124),Tracker!H124,"")</f>
        <v/>
      </c>
      <c r="C521">
        <f>IF(B521="","",Tracker!A124)</f>
        <v/>
      </c>
      <c r="D521">
        <f>IF(B521="","",IF(AND((YEAR(B521)-YEAR('12-Month View'!$C$3))*12+MONTH(B521)-MONTH('12-Month View'!$C$3)&gt;=0,(YEAR(B521)-YEAR('12-Month View'!$C$3))*12+MONTH(B521)-MONTH('12-Month View'!$C$3)&lt;=11),(YEAR(B521)-YEAR('12-Month View'!$C$3))*12+MONTH(B521)-MONTH('12-Month View'!$C$3)+1,""))</f>
        <v/>
      </c>
      <c r="E521">
        <f>IF(D521="","",COUNTIFS($D$2:$D$601,D521,$B$2:$B$601,"&lt;"&amp;B521)+COUNTIFS($D$2:D521,D521,$B$2:B521,B521))</f>
        <v/>
      </c>
      <c r="F521">
        <f>IF(D521="","",D521*1000+E521)</f>
        <v/>
      </c>
    </row>
    <row r="522">
      <c r="A522" t="inlineStr">
        <is>
          <t>Report</t>
        </is>
      </c>
      <c r="B522" s="38">
        <f>IF(ISNUMBER(Tracker!H125),Tracker!H125,"")</f>
        <v/>
      </c>
      <c r="C522">
        <f>IF(B522="","",Tracker!A125)</f>
        <v/>
      </c>
      <c r="D522">
        <f>IF(B522="","",IF(AND((YEAR(B522)-YEAR('12-Month View'!$C$3))*12+MONTH(B522)-MONTH('12-Month View'!$C$3)&gt;=0,(YEAR(B522)-YEAR('12-Month View'!$C$3))*12+MONTH(B522)-MONTH('12-Month View'!$C$3)&lt;=11),(YEAR(B522)-YEAR('12-Month View'!$C$3))*12+MONTH(B522)-MONTH('12-Month View'!$C$3)+1,""))</f>
        <v/>
      </c>
      <c r="E522">
        <f>IF(D522="","",COUNTIFS($D$2:$D$601,D522,$B$2:$B$601,"&lt;"&amp;B522)+COUNTIFS($D$2:D522,D522,$B$2:B522,B522))</f>
        <v/>
      </c>
      <c r="F522">
        <f>IF(D522="","",D522*1000+E522)</f>
        <v/>
      </c>
    </row>
    <row r="523">
      <c r="A523" t="inlineStr">
        <is>
          <t>Report</t>
        </is>
      </c>
      <c r="B523" s="38">
        <f>IF(ISNUMBER(Tracker!H126),Tracker!H126,"")</f>
        <v/>
      </c>
      <c r="C523">
        <f>IF(B523="","",Tracker!A126)</f>
        <v/>
      </c>
      <c r="D523">
        <f>IF(B523="","",IF(AND((YEAR(B523)-YEAR('12-Month View'!$C$3))*12+MONTH(B523)-MONTH('12-Month View'!$C$3)&gt;=0,(YEAR(B523)-YEAR('12-Month View'!$C$3))*12+MONTH(B523)-MONTH('12-Month View'!$C$3)&lt;=11),(YEAR(B523)-YEAR('12-Month View'!$C$3))*12+MONTH(B523)-MONTH('12-Month View'!$C$3)+1,""))</f>
        <v/>
      </c>
      <c r="E523">
        <f>IF(D523="","",COUNTIFS($D$2:$D$601,D523,$B$2:$B$601,"&lt;"&amp;B523)+COUNTIFS($D$2:D523,D523,$B$2:B523,B523))</f>
        <v/>
      </c>
      <c r="F523">
        <f>IF(D523="","",D523*1000+E523)</f>
        <v/>
      </c>
    </row>
    <row r="524">
      <c r="A524" t="inlineStr">
        <is>
          <t>Report</t>
        </is>
      </c>
      <c r="B524" s="38">
        <f>IF(ISNUMBER(Tracker!H127),Tracker!H127,"")</f>
        <v/>
      </c>
      <c r="C524">
        <f>IF(B524="","",Tracker!A127)</f>
        <v/>
      </c>
      <c r="D524">
        <f>IF(B524="","",IF(AND((YEAR(B524)-YEAR('12-Month View'!$C$3))*12+MONTH(B524)-MONTH('12-Month View'!$C$3)&gt;=0,(YEAR(B524)-YEAR('12-Month View'!$C$3))*12+MONTH(B524)-MONTH('12-Month View'!$C$3)&lt;=11),(YEAR(B524)-YEAR('12-Month View'!$C$3))*12+MONTH(B524)-MONTH('12-Month View'!$C$3)+1,""))</f>
        <v/>
      </c>
      <c r="E524">
        <f>IF(D524="","",COUNTIFS($D$2:$D$601,D524,$B$2:$B$601,"&lt;"&amp;B524)+COUNTIFS($D$2:D524,D524,$B$2:B524,B524))</f>
        <v/>
      </c>
      <c r="F524">
        <f>IF(D524="","",D524*1000+E524)</f>
        <v/>
      </c>
    </row>
    <row r="525">
      <c r="A525" t="inlineStr">
        <is>
          <t>Report</t>
        </is>
      </c>
      <c r="B525" s="38">
        <f>IF(ISNUMBER(Tracker!H128),Tracker!H128,"")</f>
        <v/>
      </c>
      <c r="C525">
        <f>IF(B525="","",Tracker!A128)</f>
        <v/>
      </c>
      <c r="D525">
        <f>IF(B525="","",IF(AND((YEAR(B525)-YEAR('12-Month View'!$C$3))*12+MONTH(B525)-MONTH('12-Month View'!$C$3)&gt;=0,(YEAR(B525)-YEAR('12-Month View'!$C$3))*12+MONTH(B525)-MONTH('12-Month View'!$C$3)&lt;=11),(YEAR(B525)-YEAR('12-Month View'!$C$3))*12+MONTH(B525)-MONTH('12-Month View'!$C$3)+1,""))</f>
        <v/>
      </c>
      <c r="E525">
        <f>IF(D525="","",COUNTIFS($D$2:$D$601,D525,$B$2:$B$601,"&lt;"&amp;B525)+COUNTIFS($D$2:D525,D525,$B$2:B525,B525))</f>
        <v/>
      </c>
      <c r="F525">
        <f>IF(D525="","",D525*1000+E525)</f>
        <v/>
      </c>
    </row>
    <row r="526">
      <c r="A526" t="inlineStr">
        <is>
          <t>Report</t>
        </is>
      </c>
      <c r="B526" s="38">
        <f>IF(ISNUMBER(Tracker!H129),Tracker!H129,"")</f>
        <v/>
      </c>
      <c r="C526">
        <f>IF(B526="","",Tracker!A129)</f>
        <v/>
      </c>
      <c r="D526">
        <f>IF(B526="","",IF(AND((YEAR(B526)-YEAR('12-Month View'!$C$3))*12+MONTH(B526)-MONTH('12-Month View'!$C$3)&gt;=0,(YEAR(B526)-YEAR('12-Month View'!$C$3))*12+MONTH(B526)-MONTH('12-Month View'!$C$3)&lt;=11),(YEAR(B526)-YEAR('12-Month View'!$C$3))*12+MONTH(B526)-MONTH('12-Month View'!$C$3)+1,""))</f>
        <v/>
      </c>
      <c r="E526">
        <f>IF(D526="","",COUNTIFS($D$2:$D$601,D526,$B$2:$B$601,"&lt;"&amp;B526)+COUNTIFS($D$2:D526,D526,$B$2:B526,B526))</f>
        <v/>
      </c>
      <c r="F526">
        <f>IF(D526="","",D526*1000+E526)</f>
        <v/>
      </c>
    </row>
    <row r="527">
      <c r="A527" t="inlineStr">
        <is>
          <t>Report</t>
        </is>
      </c>
      <c r="B527" s="38">
        <f>IF(ISNUMBER(Tracker!H130),Tracker!H130,"")</f>
        <v/>
      </c>
      <c r="C527">
        <f>IF(B527="","",Tracker!A130)</f>
        <v/>
      </c>
      <c r="D527">
        <f>IF(B527="","",IF(AND((YEAR(B527)-YEAR('12-Month View'!$C$3))*12+MONTH(B527)-MONTH('12-Month View'!$C$3)&gt;=0,(YEAR(B527)-YEAR('12-Month View'!$C$3))*12+MONTH(B527)-MONTH('12-Month View'!$C$3)&lt;=11),(YEAR(B527)-YEAR('12-Month View'!$C$3))*12+MONTH(B527)-MONTH('12-Month View'!$C$3)+1,""))</f>
        <v/>
      </c>
      <c r="E527">
        <f>IF(D527="","",COUNTIFS($D$2:$D$601,D527,$B$2:$B$601,"&lt;"&amp;B527)+COUNTIFS($D$2:D527,D527,$B$2:B527,B527))</f>
        <v/>
      </c>
      <c r="F527">
        <f>IF(D527="","",D527*1000+E527)</f>
        <v/>
      </c>
    </row>
    <row r="528">
      <c r="A528" t="inlineStr">
        <is>
          <t>Report</t>
        </is>
      </c>
      <c r="B528" s="38">
        <f>IF(ISNUMBER(Tracker!H131),Tracker!H131,"")</f>
        <v/>
      </c>
      <c r="C528">
        <f>IF(B528="","",Tracker!A131)</f>
        <v/>
      </c>
      <c r="D528">
        <f>IF(B528="","",IF(AND((YEAR(B528)-YEAR('12-Month View'!$C$3))*12+MONTH(B528)-MONTH('12-Month View'!$C$3)&gt;=0,(YEAR(B528)-YEAR('12-Month View'!$C$3))*12+MONTH(B528)-MONTH('12-Month View'!$C$3)&lt;=11),(YEAR(B528)-YEAR('12-Month View'!$C$3))*12+MONTH(B528)-MONTH('12-Month View'!$C$3)+1,""))</f>
        <v/>
      </c>
      <c r="E528">
        <f>IF(D528="","",COUNTIFS($D$2:$D$601,D528,$B$2:$B$601,"&lt;"&amp;B528)+COUNTIFS($D$2:D528,D528,$B$2:B528,B528))</f>
        <v/>
      </c>
      <c r="F528">
        <f>IF(D528="","",D528*1000+E528)</f>
        <v/>
      </c>
    </row>
    <row r="529">
      <c r="A529" t="inlineStr">
        <is>
          <t>Report</t>
        </is>
      </c>
      <c r="B529" s="38">
        <f>IF(ISNUMBER(Tracker!H132),Tracker!H132,"")</f>
        <v/>
      </c>
      <c r="C529">
        <f>IF(B529="","",Tracker!A132)</f>
        <v/>
      </c>
      <c r="D529">
        <f>IF(B529="","",IF(AND((YEAR(B529)-YEAR('12-Month View'!$C$3))*12+MONTH(B529)-MONTH('12-Month View'!$C$3)&gt;=0,(YEAR(B529)-YEAR('12-Month View'!$C$3))*12+MONTH(B529)-MONTH('12-Month View'!$C$3)&lt;=11),(YEAR(B529)-YEAR('12-Month View'!$C$3))*12+MONTH(B529)-MONTH('12-Month View'!$C$3)+1,""))</f>
        <v/>
      </c>
      <c r="E529">
        <f>IF(D529="","",COUNTIFS($D$2:$D$601,D529,$B$2:$B$601,"&lt;"&amp;B529)+COUNTIFS($D$2:D529,D529,$B$2:B529,B529))</f>
        <v/>
      </c>
      <c r="F529">
        <f>IF(D529="","",D529*1000+E529)</f>
        <v/>
      </c>
    </row>
    <row r="530">
      <c r="A530" t="inlineStr">
        <is>
          <t>Report</t>
        </is>
      </c>
      <c r="B530" s="38">
        <f>IF(ISNUMBER(Tracker!H133),Tracker!H133,"")</f>
        <v/>
      </c>
      <c r="C530">
        <f>IF(B530="","",Tracker!A133)</f>
        <v/>
      </c>
      <c r="D530">
        <f>IF(B530="","",IF(AND((YEAR(B530)-YEAR('12-Month View'!$C$3))*12+MONTH(B530)-MONTH('12-Month View'!$C$3)&gt;=0,(YEAR(B530)-YEAR('12-Month View'!$C$3))*12+MONTH(B530)-MONTH('12-Month View'!$C$3)&lt;=11),(YEAR(B530)-YEAR('12-Month View'!$C$3))*12+MONTH(B530)-MONTH('12-Month View'!$C$3)+1,""))</f>
        <v/>
      </c>
      <c r="E530">
        <f>IF(D530="","",COUNTIFS($D$2:$D$601,D530,$B$2:$B$601,"&lt;"&amp;B530)+COUNTIFS($D$2:D530,D530,$B$2:B530,B530))</f>
        <v/>
      </c>
      <c r="F530">
        <f>IF(D530="","",D530*1000+E530)</f>
        <v/>
      </c>
    </row>
    <row r="531">
      <c r="A531" t="inlineStr">
        <is>
          <t>Report</t>
        </is>
      </c>
      <c r="B531" s="38">
        <f>IF(ISNUMBER(Tracker!H134),Tracker!H134,"")</f>
        <v/>
      </c>
      <c r="C531">
        <f>IF(B531="","",Tracker!A134)</f>
        <v/>
      </c>
      <c r="D531">
        <f>IF(B531="","",IF(AND((YEAR(B531)-YEAR('12-Month View'!$C$3))*12+MONTH(B531)-MONTH('12-Month View'!$C$3)&gt;=0,(YEAR(B531)-YEAR('12-Month View'!$C$3))*12+MONTH(B531)-MONTH('12-Month View'!$C$3)&lt;=11),(YEAR(B531)-YEAR('12-Month View'!$C$3))*12+MONTH(B531)-MONTH('12-Month View'!$C$3)+1,""))</f>
        <v/>
      </c>
      <c r="E531">
        <f>IF(D531="","",COUNTIFS($D$2:$D$601,D531,$B$2:$B$601,"&lt;"&amp;B531)+COUNTIFS($D$2:D531,D531,$B$2:B531,B531))</f>
        <v/>
      </c>
      <c r="F531">
        <f>IF(D531="","",D531*1000+E531)</f>
        <v/>
      </c>
    </row>
    <row r="532">
      <c r="A532" t="inlineStr">
        <is>
          <t>Report</t>
        </is>
      </c>
      <c r="B532" s="38">
        <f>IF(ISNUMBER(Tracker!H135),Tracker!H135,"")</f>
        <v/>
      </c>
      <c r="C532">
        <f>IF(B532="","",Tracker!A135)</f>
        <v/>
      </c>
      <c r="D532">
        <f>IF(B532="","",IF(AND((YEAR(B532)-YEAR('12-Month View'!$C$3))*12+MONTH(B532)-MONTH('12-Month View'!$C$3)&gt;=0,(YEAR(B532)-YEAR('12-Month View'!$C$3))*12+MONTH(B532)-MONTH('12-Month View'!$C$3)&lt;=11),(YEAR(B532)-YEAR('12-Month View'!$C$3))*12+MONTH(B532)-MONTH('12-Month View'!$C$3)+1,""))</f>
        <v/>
      </c>
      <c r="E532">
        <f>IF(D532="","",COUNTIFS($D$2:$D$601,D532,$B$2:$B$601,"&lt;"&amp;B532)+COUNTIFS($D$2:D532,D532,$B$2:B532,B532))</f>
        <v/>
      </c>
      <c r="F532">
        <f>IF(D532="","",D532*1000+E532)</f>
        <v/>
      </c>
    </row>
    <row r="533">
      <c r="A533" t="inlineStr">
        <is>
          <t>Report</t>
        </is>
      </c>
      <c r="B533" s="38">
        <f>IF(ISNUMBER(Tracker!H136),Tracker!H136,"")</f>
        <v/>
      </c>
      <c r="C533">
        <f>IF(B533="","",Tracker!A136)</f>
        <v/>
      </c>
      <c r="D533">
        <f>IF(B533="","",IF(AND((YEAR(B533)-YEAR('12-Month View'!$C$3))*12+MONTH(B533)-MONTH('12-Month View'!$C$3)&gt;=0,(YEAR(B533)-YEAR('12-Month View'!$C$3))*12+MONTH(B533)-MONTH('12-Month View'!$C$3)&lt;=11),(YEAR(B533)-YEAR('12-Month View'!$C$3))*12+MONTH(B533)-MONTH('12-Month View'!$C$3)+1,""))</f>
        <v/>
      </c>
      <c r="E533">
        <f>IF(D533="","",COUNTIFS($D$2:$D$601,D533,$B$2:$B$601,"&lt;"&amp;B533)+COUNTIFS($D$2:D533,D533,$B$2:B533,B533))</f>
        <v/>
      </c>
      <c r="F533">
        <f>IF(D533="","",D533*1000+E533)</f>
        <v/>
      </c>
    </row>
    <row r="534">
      <c r="A534" t="inlineStr">
        <is>
          <t>Report</t>
        </is>
      </c>
      <c r="B534" s="38">
        <f>IF(ISNUMBER(Tracker!H137),Tracker!H137,"")</f>
        <v/>
      </c>
      <c r="C534">
        <f>IF(B534="","",Tracker!A137)</f>
        <v/>
      </c>
      <c r="D534">
        <f>IF(B534="","",IF(AND((YEAR(B534)-YEAR('12-Month View'!$C$3))*12+MONTH(B534)-MONTH('12-Month View'!$C$3)&gt;=0,(YEAR(B534)-YEAR('12-Month View'!$C$3))*12+MONTH(B534)-MONTH('12-Month View'!$C$3)&lt;=11),(YEAR(B534)-YEAR('12-Month View'!$C$3))*12+MONTH(B534)-MONTH('12-Month View'!$C$3)+1,""))</f>
        <v/>
      </c>
      <c r="E534">
        <f>IF(D534="","",COUNTIFS($D$2:$D$601,D534,$B$2:$B$601,"&lt;"&amp;B534)+COUNTIFS($D$2:D534,D534,$B$2:B534,B534))</f>
        <v/>
      </c>
      <c r="F534">
        <f>IF(D534="","",D534*1000+E534)</f>
        <v/>
      </c>
    </row>
    <row r="535">
      <c r="A535" t="inlineStr">
        <is>
          <t>Report</t>
        </is>
      </c>
      <c r="B535" s="38">
        <f>IF(ISNUMBER(Tracker!H138),Tracker!H138,"")</f>
        <v/>
      </c>
      <c r="C535">
        <f>IF(B535="","",Tracker!A138)</f>
        <v/>
      </c>
      <c r="D535">
        <f>IF(B535="","",IF(AND((YEAR(B535)-YEAR('12-Month View'!$C$3))*12+MONTH(B535)-MONTH('12-Month View'!$C$3)&gt;=0,(YEAR(B535)-YEAR('12-Month View'!$C$3))*12+MONTH(B535)-MONTH('12-Month View'!$C$3)&lt;=11),(YEAR(B535)-YEAR('12-Month View'!$C$3))*12+MONTH(B535)-MONTH('12-Month View'!$C$3)+1,""))</f>
        <v/>
      </c>
      <c r="E535">
        <f>IF(D535="","",COUNTIFS($D$2:$D$601,D535,$B$2:$B$601,"&lt;"&amp;B535)+COUNTIFS($D$2:D535,D535,$B$2:B535,B535))</f>
        <v/>
      </c>
      <c r="F535">
        <f>IF(D535="","",D535*1000+E535)</f>
        <v/>
      </c>
    </row>
    <row r="536">
      <c r="A536" t="inlineStr">
        <is>
          <t>Report</t>
        </is>
      </c>
      <c r="B536" s="38">
        <f>IF(ISNUMBER(Tracker!H139),Tracker!H139,"")</f>
        <v/>
      </c>
      <c r="C536">
        <f>IF(B536="","",Tracker!A139)</f>
        <v/>
      </c>
      <c r="D536">
        <f>IF(B536="","",IF(AND((YEAR(B536)-YEAR('12-Month View'!$C$3))*12+MONTH(B536)-MONTH('12-Month View'!$C$3)&gt;=0,(YEAR(B536)-YEAR('12-Month View'!$C$3))*12+MONTH(B536)-MONTH('12-Month View'!$C$3)&lt;=11),(YEAR(B536)-YEAR('12-Month View'!$C$3))*12+MONTH(B536)-MONTH('12-Month View'!$C$3)+1,""))</f>
        <v/>
      </c>
      <c r="E536">
        <f>IF(D536="","",COUNTIFS($D$2:$D$601,D536,$B$2:$B$601,"&lt;"&amp;B536)+COUNTIFS($D$2:D536,D536,$B$2:B536,B536))</f>
        <v/>
      </c>
      <c r="F536">
        <f>IF(D536="","",D536*1000+E536)</f>
        <v/>
      </c>
    </row>
    <row r="537">
      <c r="A537" t="inlineStr">
        <is>
          <t>Report</t>
        </is>
      </c>
      <c r="B537" s="38">
        <f>IF(ISNUMBER(Tracker!H140),Tracker!H140,"")</f>
        <v/>
      </c>
      <c r="C537">
        <f>IF(B537="","",Tracker!A140)</f>
        <v/>
      </c>
      <c r="D537">
        <f>IF(B537="","",IF(AND((YEAR(B537)-YEAR('12-Month View'!$C$3))*12+MONTH(B537)-MONTH('12-Month View'!$C$3)&gt;=0,(YEAR(B537)-YEAR('12-Month View'!$C$3))*12+MONTH(B537)-MONTH('12-Month View'!$C$3)&lt;=11),(YEAR(B537)-YEAR('12-Month View'!$C$3))*12+MONTH(B537)-MONTH('12-Month View'!$C$3)+1,""))</f>
        <v/>
      </c>
      <c r="E537">
        <f>IF(D537="","",COUNTIFS($D$2:$D$601,D537,$B$2:$B$601,"&lt;"&amp;B537)+COUNTIFS($D$2:D537,D537,$B$2:B537,B537))</f>
        <v/>
      </c>
      <c r="F537">
        <f>IF(D537="","",D537*1000+E537)</f>
        <v/>
      </c>
    </row>
    <row r="538">
      <c r="A538" t="inlineStr">
        <is>
          <t>Report</t>
        </is>
      </c>
      <c r="B538" s="38">
        <f>IF(ISNUMBER(Tracker!H141),Tracker!H141,"")</f>
        <v/>
      </c>
      <c r="C538">
        <f>IF(B538="","",Tracker!A141)</f>
        <v/>
      </c>
      <c r="D538">
        <f>IF(B538="","",IF(AND((YEAR(B538)-YEAR('12-Month View'!$C$3))*12+MONTH(B538)-MONTH('12-Month View'!$C$3)&gt;=0,(YEAR(B538)-YEAR('12-Month View'!$C$3))*12+MONTH(B538)-MONTH('12-Month View'!$C$3)&lt;=11),(YEAR(B538)-YEAR('12-Month View'!$C$3))*12+MONTH(B538)-MONTH('12-Month View'!$C$3)+1,""))</f>
        <v/>
      </c>
      <c r="E538">
        <f>IF(D538="","",COUNTIFS($D$2:$D$601,D538,$B$2:$B$601,"&lt;"&amp;B538)+COUNTIFS($D$2:D538,D538,$B$2:B538,B538))</f>
        <v/>
      </c>
      <c r="F538">
        <f>IF(D538="","",D538*1000+E538)</f>
        <v/>
      </c>
    </row>
    <row r="539">
      <c r="A539" t="inlineStr">
        <is>
          <t>Report</t>
        </is>
      </c>
      <c r="B539" s="38">
        <f>IF(ISNUMBER(Tracker!H142),Tracker!H142,"")</f>
        <v/>
      </c>
      <c r="C539">
        <f>IF(B539="","",Tracker!A142)</f>
        <v/>
      </c>
      <c r="D539">
        <f>IF(B539="","",IF(AND((YEAR(B539)-YEAR('12-Month View'!$C$3))*12+MONTH(B539)-MONTH('12-Month View'!$C$3)&gt;=0,(YEAR(B539)-YEAR('12-Month View'!$C$3))*12+MONTH(B539)-MONTH('12-Month View'!$C$3)&lt;=11),(YEAR(B539)-YEAR('12-Month View'!$C$3))*12+MONTH(B539)-MONTH('12-Month View'!$C$3)+1,""))</f>
        <v/>
      </c>
      <c r="E539">
        <f>IF(D539="","",COUNTIFS($D$2:$D$601,D539,$B$2:$B$601,"&lt;"&amp;B539)+COUNTIFS($D$2:D539,D539,$B$2:B539,B539))</f>
        <v/>
      </c>
      <c r="F539">
        <f>IF(D539="","",D539*1000+E539)</f>
        <v/>
      </c>
    </row>
    <row r="540">
      <c r="A540" t="inlineStr">
        <is>
          <t>Report</t>
        </is>
      </c>
      <c r="B540" s="38">
        <f>IF(ISNUMBER(Tracker!H143),Tracker!H143,"")</f>
        <v/>
      </c>
      <c r="C540">
        <f>IF(B540="","",Tracker!A143)</f>
        <v/>
      </c>
      <c r="D540">
        <f>IF(B540="","",IF(AND((YEAR(B540)-YEAR('12-Month View'!$C$3))*12+MONTH(B540)-MONTH('12-Month View'!$C$3)&gt;=0,(YEAR(B540)-YEAR('12-Month View'!$C$3))*12+MONTH(B540)-MONTH('12-Month View'!$C$3)&lt;=11),(YEAR(B540)-YEAR('12-Month View'!$C$3))*12+MONTH(B540)-MONTH('12-Month View'!$C$3)+1,""))</f>
        <v/>
      </c>
      <c r="E540">
        <f>IF(D540="","",COUNTIFS($D$2:$D$601,D540,$B$2:$B$601,"&lt;"&amp;B540)+COUNTIFS($D$2:D540,D540,$B$2:B540,B540))</f>
        <v/>
      </c>
      <c r="F540">
        <f>IF(D540="","",D540*1000+E540)</f>
        <v/>
      </c>
    </row>
    <row r="541">
      <c r="A541" t="inlineStr">
        <is>
          <t>Report</t>
        </is>
      </c>
      <c r="B541" s="38">
        <f>IF(ISNUMBER(Tracker!H144),Tracker!H144,"")</f>
        <v/>
      </c>
      <c r="C541">
        <f>IF(B541="","",Tracker!A144)</f>
        <v/>
      </c>
      <c r="D541">
        <f>IF(B541="","",IF(AND((YEAR(B541)-YEAR('12-Month View'!$C$3))*12+MONTH(B541)-MONTH('12-Month View'!$C$3)&gt;=0,(YEAR(B541)-YEAR('12-Month View'!$C$3))*12+MONTH(B541)-MONTH('12-Month View'!$C$3)&lt;=11),(YEAR(B541)-YEAR('12-Month View'!$C$3))*12+MONTH(B541)-MONTH('12-Month View'!$C$3)+1,""))</f>
        <v/>
      </c>
      <c r="E541">
        <f>IF(D541="","",COUNTIFS($D$2:$D$601,D541,$B$2:$B$601,"&lt;"&amp;B541)+COUNTIFS($D$2:D541,D541,$B$2:B541,B541))</f>
        <v/>
      </c>
      <c r="F541">
        <f>IF(D541="","",D541*1000+E541)</f>
        <v/>
      </c>
    </row>
    <row r="542">
      <c r="A542" t="inlineStr">
        <is>
          <t>Report</t>
        </is>
      </c>
      <c r="B542" s="38">
        <f>IF(ISNUMBER(Tracker!H145),Tracker!H145,"")</f>
        <v/>
      </c>
      <c r="C542">
        <f>IF(B542="","",Tracker!A145)</f>
        <v/>
      </c>
      <c r="D542">
        <f>IF(B542="","",IF(AND((YEAR(B542)-YEAR('12-Month View'!$C$3))*12+MONTH(B542)-MONTH('12-Month View'!$C$3)&gt;=0,(YEAR(B542)-YEAR('12-Month View'!$C$3))*12+MONTH(B542)-MONTH('12-Month View'!$C$3)&lt;=11),(YEAR(B542)-YEAR('12-Month View'!$C$3))*12+MONTH(B542)-MONTH('12-Month View'!$C$3)+1,""))</f>
        <v/>
      </c>
      <c r="E542">
        <f>IF(D542="","",COUNTIFS($D$2:$D$601,D542,$B$2:$B$601,"&lt;"&amp;B542)+COUNTIFS($D$2:D542,D542,$B$2:B542,B542))</f>
        <v/>
      </c>
      <c r="F542">
        <f>IF(D542="","",D542*1000+E542)</f>
        <v/>
      </c>
    </row>
    <row r="543">
      <c r="A543" t="inlineStr">
        <is>
          <t>Report</t>
        </is>
      </c>
      <c r="B543" s="38">
        <f>IF(ISNUMBER(Tracker!H146),Tracker!H146,"")</f>
        <v/>
      </c>
      <c r="C543">
        <f>IF(B543="","",Tracker!A146)</f>
        <v/>
      </c>
      <c r="D543">
        <f>IF(B543="","",IF(AND((YEAR(B543)-YEAR('12-Month View'!$C$3))*12+MONTH(B543)-MONTH('12-Month View'!$C$3)&gt;=0,(YEAR(B543)-YEAR('12-Month View'!$C$3))*12+MONTH(B543)-MONTH('12-Month View'!$C$3)&lt;=11),(YEAR(B543)-YEAR('12-Month View'!$C$3))*12+MONTH(B543)-MONTH('12-Month View'!$C$3)+1,""))</f>
        <v/>
      </c>
      <c r="E543">
        <f>IF(D543="","",COUNTIFS($D$2:$D$601,D543,$B$2:$B$601,"&lt;"&amp;B543)+COUNTIFS($D$2:D543,D543,$B$2:B543,B543))</f>
        <v/>
      </c>
      <c r="F543">
        <f>IF(D543="","",D543*1000+E543)</f>
        <v/>
      </c>
    </row>
    <row r="544">
      <c r="A544" t="inlineStr">
        <is>
          <t>Report</t>
        </is>
      </c>
      <c r="B544" s="38">
        <f>IF(ISNUMBER(Tracker!H147),Tracker!H147,"")</f>
        <v/>
      </c>
      <c r="C544">
        <f>IF(B544="","",Tracker!A147)</f>
        <v/>
      </c>
      <c r="D544">
        <f>IF(B544="","",IF(AND((YEAR(B544)-YEAR('12-Month View'!$C$3))*12+MONTH(B544)-MONTH('12-Month View'!$C$3)&gt;=0,(YEAR(B544)-YEAR('12-Month View'!$C$3))*12+MONTH(B544)-MONTH('12-Month View'!$C$3)&lt;=11),(YEAR(B544)-YEAR('12-Month View'!$C$3))*12+MONTH(B544)-MONTH('12-Month View'!$C$3)+1,""))</f>
        <v/>
      </c>
      <c r="E544">
        <f>IF(D544="","",COUNTIFS($D$2:$D$601,D544,$B$2:$B$601,"&lt;"&amp;B544)+COUNTIFS($D$2:D544,D544,$B$2:B544,B544))</f>
        <v/>
      </c>
      <c r="F544">
        <f>IF(D544="","",D544*1000+E544)</f>
        <v/>
      </c>
    </row>
    <row r="545">
      <c r="A545" t="inlineStr">
        <is>
          <t>Report</t>
        </is>
      </c>
      <c r="B545" s="38">
        <f>IF(ISNUMBER(Tracker!H148),Tracker!H148,"")</f>
        <v/>
      </c>
      <c r="C545">
        <f>IF(B545="","",Tracker!A148)</f>
        <v/>
      </c>
      <c r="D545">
        <f>IF(B545="","",IF(AND((YEAR(B545)-YEAR('12-Month View'!$C$3))*12+MONTH(B545)-MONTH('12-Month View'!$C$3)&gt;=0,(YEAR(B545)-YEAR('12-Month View'!$C$3))*12+MONTH(B545)-MONTH('12-Month View'!$C$3)&lt;=11),(YEAR(B545)-YEAR('12-Month View'!$C$3))*12+MONTH(B545)-MONTH('12-Month View'!$C$3)+1,""))</f>
        <v/>
      </c>
      <c r="E545">
        <f>IF(D545="","",COUNTIFS($D$2:$D$601,D545,$B$2:$B$601,"&lt;"&amp;B545)+COUNTIFS($D$2:D545,D545,$B$2:B545,B545))</f>
        <v/>
      </c>
      <c r="F545">
        <f>IF(D545="","",D545*1000+E545)</f>
        <v/>
      </c>
    </row>
    <row r="546">
      <c r="A546" t="inlineStr">
        <is>
          <t>Report</t>
        </is>
      </c>
      <c r="B546" s="38">
        <f>IF(ISNUMBER(Tracker!H149),Tracker!H149,"")</f>
        <v/>
      </c>
      <c r="C546">
        <f>IF(B546="","",Tracker!A149)</f>
        <v/>
      </c>
      <c r="D546">
        <f>IF(B546="","",IF(AND((YEAR(B546)-YEAR('12-Month View'!$C$3))*12+MONTH(B546)-MONTH('12-Month View'!$C$3)&gt;=0,(YEAR(B546)-YEAR('12-Month View'!$C$3))*12+MONTH(B546)-MONTH('12-Month View'!$C$3)&lt;=11),(YEAR(B546)-YEAR('12-Month View'!$C$3))*12+MONTH(B546)-MONTH('12-Month View'!$C$3)+1,""))</f>
        <v/>
      </c>
      <c r="E546">
        <f>IF(D546="","",COUNTIFS($D$2:$D$601,D546,$B$2:$B$601,"&lt;"&amp;B546)+COUNTIFS($D$2:D546,D546,$B$2:B546,B546))</f>
        <v/>
      </c>
      <c r="F546">
        <f>IF(D546="","",D546*1000+E546)</f>
        <v/>
      </c>
    </row>
    <row r="547">
      <c r="A547" t="inlineStr">
        <is>
          <t>Report</t>
        </is>
      </c>
      <c r="B547" s="38">
        <f>IF(ISNUMBER(Tracker!H150),Tracker!H150,"")</f>
        <v/>
      </c>
      <c r="C547">
        <f>IF(B547="","",Tracker!A150)</f>
        <v/>
      </c>
      <c r="D547">
        <f>IF(B547="","",IF(AND((YEAR(B547)-YEAR('12-Month View'!$C$3))*12+MONTH(B547)-MONTH('12-Month View'!$C$3)&gt;=0,(YEAR(B547)-YEAR('12-Month View'!$C$3))*12+MONTH(B547)-MONTH('12-Month View'!$C$3)&lt;=11),(YEAR(B547)-YEAR('12-Month View'!$C$3))*12+MONTH(B547)-MONTH('12-Month View'!$C$3)+1,""))</f>
        <v/>
      </c>
      <c r="E547">
        <f>IF(D547="","",COUNTIFS($D$2:$D$601,D547,$B$2:$B$601,"&lt;"&amp;B547)+COUNTIFS($D$2:D547,D547,$B$2:B547,B547))</f>
        <v/>
      </c>
      <c r="F547">
        <f>IF(D547="","",D547*1000+E547)</f>
        <v/>
      </c>
    </row>
    <row r="548">
      <c r="A548" t="inlineStr">
        <is>
          <t>Report</t>
        </is>
      </c>
      <c r="B548" s="38">
        <f>IF(ISNUMBER(Tracker!H151),Tracker!H151,"")</f>
        <v/>
      </c>
      <c r="C548">
        <f>IF(B548="","",Tracker!A151)</f>
        <v/>
      </c>
      <c r="D548">
        <f>IF(B548="","",IF(AND((YEAR(B548)-YEAR('12-Month View'!$C$3))*12+MONTH(B548)-MONTH('12-Month View'!$C$3)&gt;=0,(YEAR(B548)-YEAR('12-Month View'!$C$3))*12+MONTH(B548)-MONTH('12-Month View'!$C$3)&lt;=11),(YEAR(B548)-YEAR('12-Month View'!$C$3))*12+MONTH(B548)-MONTH('12-Month View'!$C$3)+1,""))</f>
        <v/>
      </c>
      <c r="E548">
        <f>IF(D548="","",COUNTIFS($D$2:$D$601,D548,$B$2:$B$601,"&lt;"&amp;B548)+COUNTIFS($D$2:D548,D548,$B$2:B548,B548))</f>
        <v/>
      </c>
      <c r="F548">
        <f>IF(D548="","",D548*1000+E548)</f>
        <v/>
      </c>
    </row>
    <row r="549">
      <c r="A549" t="inlineStr">
        <is>
          <t>Report</t>
        </is>
      </c>
      <c r="B549" s="38">
        <f>IF(ISNUMBER(Tracker!H152),Tracker!H152,"")</f>
        <v/>
      </c>
      <c r="C549">
        <f>IF(B549="","",Tracker!A152)</f>
        <v/>
      </c>
      <c r="D549">
        <f>IF(B549="","",IF(AND((YEAR(B549)-YEAR('12-Month View'!$C$3))*12+MONTH(B549)-MONTH('12-Month View'!$C$3)&gt;=0,(YEAR(B549)-YEAR('12-Month View'!$C$3))*12+MONTH(B549)-MONTH('12-Month View'!$C$3)&lt;=11),(YEAR(B549)-YEAR('12-Month View'!$C$3))*12+MONTH(B549)-MONTH('12-Month View'!$C$3)+1,""))</f>
        <v/>
      </c>
      <c r="E549">
        <f>IF(D549="","",COUNTIFS($D$2:$D$601,D549,$B$2:$B$601,"&lt;"&amp;B549)+COUNTIFS($D$2:D549,D549,$B$2:B549,B549))</f>
        <v/>
      </c>
      <c r="F549">
        <f>IF(D549="","",D549*1000+E549)</f>
        <v/>
      </c>
    </row>
    <row r="550">
      <c r="A550" t="inlineStr">
        <is>
          <t>Report</t>
        </is>
      </c>
      <c r="B550" s="38">
        <f>IF(ISNUMBER(Tracker!H153),Tracker!H153,"")</f>
        <v/>
      </c>
      <c r="C550">
        <f>IF(B550="","",Tracker!A153)</f>
        <v/>
      </c>
      <c r="D550">
        <f>IF(B550="","",IF(AND((YEAR(B550)-YEAR('12-Month View'!$C$3))*12+MONTH(B550)-MONTH('12-Month View'!$C$3)&gt;=0,(YEAR(B550)-YEAR('12-Month View'!$C$3))*12+MONTH(B550)-MONTH('12-Month View'!$C$3)&lt;=11),(YEAR(B550)-YEAR('12-Month View'!$C$3))*12+MONTH(B550)-MONTH('12-Month View'!$C$3)+1,""))</f>
        <v/>
      </c>
      <c r="E550">
        <f>IF(D550="","",COUNTIFS($D$2:$D$601,D550,$B$2:$B$601,"&lt;"&amp;B550)+COUNTIFS($D$2:D550,D550,$B$2:B550,B550))</f>
        <v/>
      </c>
      <c r="F550">
        <f>IF(D550="","",D550*1000+E550)</f>
        <v/>
      </c>
    </row>
    <row r="551">
      <c r="A551" t="inlineStr">
        <is>
          <t>Report</t>
        </is>
      </c>
      <c r="B551" s="38">
        <f>IF(ISNUMBER(Tracker!H154),Tracker!H154,"")</f>
        <v/>
      </c>
      <c r="C551">
        <f>IF(B551="","",Tracker!A154)</f>
        <v/>
      </c>
      <c r="D551">
        <f>IF(B551="","",IF(AND((YEAR(B551)-YEAR('12-Month View'!$C$3))*12+MONTH(B551)-MONTH('12-Month View'!$C$3)&gt;=0,(YEAR(B551)-YEAR('12-Month View'!$C$3))*12+MONTH(B551)-MONTH('12-Month View'!$C$3)&lt;=11),(YEAR(B551)-YEAR('12-Month View'!$C$3))*12+MONTH(B551)-MONTH('12-Month View'!$C$3)+1,""))</f>
        <v/>
      </c>
      <c r="E551">
        <f>IF(D551="","",COUNTIFS($D$2:$D$601,D551,$B$2:$B$601,"&lt;"&amp;B551)+COUNTIFS($D$2:D551,D551,$B$2:B551,B551))</f>
        <v/>
      </c>
      <c r="F551">
        <f>IF(D551="","",D551*1000+E551)</f>
        <v/>
      </c>
    </row>
    <row r="552">
      <c r="A552" t="inlineStr">
        <is>
          <t>Report</t>
        </is>
      </c>
      <c r="B552" s="38">
        <f>IF(ISNUMBER(Tracker!H155),Tracker!H155,"")</f>
        <v/>
      </c>
      <c r="C552">
        <f>IF(B552="","",Tracker!A155)</f>
        <v/>
      </c>
      <c r="D552">
        <f>IF(B552="","",IF(AND((YEAR(B552)-YEAR('12-Month View'!$C$3))*12+MONTH(B552)-MONTH('12-Month View'!$C$3)&gt;=0,(YEAR(B552)-YEAR('12-Month View'!$C$3))*12+MONTH(B552)-MONTH('12-Month View'!$C$3)&lt;=11),(YEAR(B552)-YEAR('12-Month View'!$C$3))*12+MONTH(B552)-MONTH('12-Month View'!$C$3)+1,""))</f>
        <v/>
      </c>
      <c r="E552">
        <f>IF(D552="","",COUNTIFS($D$2:$D$601,D552,$B$2:$B$601,"&lt;"&amp;B552)+COUNTIFS($D$2:D552,D552,$B$2:B552,B552))</f>
        <v/>
      </c>
      <c r="F552">
        <f>IF(D552="","",D552*1000+E552)</f>
        <v/>
      </c>
    </row>
    <row r="553">
      <c r="A553" t="inlineStr">
        <is>
          <t>Report</t>
        </is>
      </c>
      <c r="B553" s="38">
        <f>IF(ISNUMBER(Tracker!H156),Tracker!H156,"")</f>
        <v/>
      </c>
      <c r="C553">
        <f>IF(B553="","",Tracker!A156)</f>
        <v/>
      </c>
      <c r="D553">
        <f>IF(B553="","",IF(AND((YEAR(B553)-YEAR('12-Month View'!$C$3))*12+MONTH(B553)-MONTH('12-Month View'!$C$3)&gt;=0,(YEAR(B553)-YEAR('12-Month View'!$C$3))*12+MONTH(B553)-MONTH('12-Month View'!$C$3)&lt;=11),(YEAR(B553)-YEAR('12-Month View'!$C$3))*12+MONTH(B553)-MONTH('12-Month View'!$C$3)+1,""))</f>
        <v/>
      </c>
      <c r="E553">
        <f>IF(D553="","",COUNTIFS($D$2:$D$601,D553,$B$2:$B$601,"&lt;"&amp;B553)+COUNTIFS($D$2:D553,D553,$B$2:B553,B553))</f>
        <v/>
      </c>
      <c r="F553">
        <f>IF(D553="","",D553*1000+E553)</f>
        <v/>
      </c>
    </row>
    <row r="554">
      <c r="A554" t="inlineStr">
        <is>
          <t>Report</t>
        </is>
      </c>
      <c r="B554" s="38">
        <f>IF(ISNUMBER(Tracker!H157),Tracker!H157,"")</f>
        <v/>
      </c>
      <c r="C554">
        <f>IF(B554="","",Tracker!A157)</f>
        <v/>
      </c>
      <c r="D554">
        <f>IF(B554="","",IF(AND((YEAR(B554)-YEAR('12-Month View'!$C$3))*12+MONTH(B554)-MONTH('12-Month View'!$C$3)&gt;=0,(YEAR(B554)-YEAR('12-Month View'!$C$3))*12+MONTH(B554)-MONTH('12-Month View'!$C$3)&lt;=11),(YEAR(B554)-YEAR('12-Month View'!$C$3))*12+MONTH(B554)-MONTH('12-Month View'!$C$3)+1,""))</f>
        <v/>
      </c>
      <c r="E554">
        <f>IF(D554="","",COUNTIFS($D$2:$D$601,D554,$B$2:$B$601,"&lt;"&amp;B554)+COUNTIFS($D$2:D554,D554,$B$2:B554,B554))</f>
        <v/>
      </c>
      <c r="F554">
        <f>IF(D554="","",D554*1000+E554)</f>
        <v/>
      </c>
    </row>
    <row r="555">
      <c r="A555" t="inlineStr">
        <is>
          <t>Report</t>
        </is>
      </c>
      <c r="B555" s="38">
        <f>IF(ISNUMBER(Tracker!H158),Tracker!H158,"")</f>
        <v/>
      </c>
      <c r="C555">
        <f>IF(B555="","",Tracker!A158)</f>
        <v/>
      </c>
      <c r="D555">
        <f>IF(B555="","",IF(AND((YEAR(B555)-YEAR('12-Month View'!$C$3))*12+MONTH(B555)-MONTH('12-Month View'!$C$3)&gt;=0,(YEAR(B555)-YEAR('12-Month View'!$C$3))*12+MONTH(B555)-MONTH('12-Month View'!$C$3)&lt;=11),(YEAR(B555)-YEAR('12-Month View'!$C$3))*12+MONTH(B555)-MONTH('12-Month View'!$C$3)+1,""))</f>
        <v/>
      </c>
      <c r="E555">
        <f>IF(D555="","",COUNTIFS($D$2:$D$601,D555,$B$2:$B$601,"&lt;"&amp;B555)+COUNTIFS($D$2:D555,D555,$B$2:B555,B555))</f>
        <v/>
      </c>
      <c r="F555">
        <f>IF(D555="","",D555*1000+E555)</f>
        <v/>
      </c>
    </row>
    <row r="556">
      <c r="A556" t="inlineStr">
        <is>
          <t>Report</t>
        </is>
      </c>
      <c r="B556" s="38">
        <f>IF(ISNUMBER(Tracker!H159),Tracker!H159,"")</f>
        <v/>
      </c>
      <c r="C556">
        <f>IF(B556="","",Tracker!A159)</f>
        <v/>
      </c>
      <c r="D556">
        <f>IF(B556="","",IF(AND((YEAR(B556)-YEAR('12-Month View'!$C$3))*12+MONTH(B556)-MONTH('12-Month View'!$C$3)&gt;=0,(YEAR(B556)-YEAR('12-Month View'!$C$3))*12+MONTH(B556)-MONTH('12-Month View'!$C$3)&lt;=11),(YEAR(B556)-YEAR('12-Month View'!$C$3))*12+MONTH(B556)-MONTH('12-Month View'!$C$3)+1,""))</f>
        <v/>
      </c>
      <c r="E556">
        <f>IF(D556="","",COUNTIFS($D$2:$D$601,D556,$B$2:$B$601,"&lt;"&amp;B556)+COUNTIFS($D$2:D556,D556,$B$2:B556,B556))</f>
        <v/>
      </c>
      <c r="F556">
        <f>IF(D556="","",D556*1000+E556)</f>
        <v/>
      </c>
    </row>
    <row r="557">
      <c r="A557" t="inlineStr">
        <is>
          <t>Report</t>
        </is>
      </c>
      <c r="B557" s="38">
        <f>IF(ISNUMBER(Tracker!H160),Tracker!H160,"")</f>
        <v/>
      </c>
      <c r="C557">
        <f>IF(B557="","",Tracker!A160)</f>
        <v/>
      </c>
      <c r="D557">
        <f>IF(B557="","",IF(AND((YEAR(B557)-YEAR('12-Month View'!$C$3))*12+MONTH(B557)-MONTH('12-Month View'!$C$3)&gt;=0,(YEAR(B557)-YEAR('12-Month View'!$C$3))*12+MONTH(B557)-MONTH('12-Month View'!$C$3)&lt;=11),(YEAR(B557)-YEAR('12-Month View'!$C$3))*12+MONTH(B557)-MONTH('12-Month View'!$C$3)+1,""))</f>
        <v/>
      </c>
      <c r="E557">
        <f>IF(D557="","",COUNTIFS($D$2:$D$601,D557,$B$2:$B$601,"&lt;"&amp;B557)+COUNTIFS($D$2:D557,D557,$B$2:B557,B557))</f>
        <v/>
      </c>
      <c r="F557">
        <f>IF(D557="","",D557*1000+E557)</f>
        <v/>
      </c>
    </row>
    <row r="558">
      <c r="A558" t="inlineStr">
        <is>
          <t>Report</t>
        </is>
      </c>
      <c r="B558" s="38">
        <f>IF(ISNUMBER(Tracker!H161),Tracker!H161,"")</f>
        <v/>
      </c>
      <c r="C558">
        <f>IF(B558="","",Tracker!A161)</f>
        <v/>
      </c>
      <c r="D558">
        <f>IF(B558="","",IF(AND((YEAR(B558)-YEAR('12-Month View'!$C$3))*12+MONTH(B558)-MONTH('12-Month View'!$C$3)&gt;=0,(YEAR(B558)-YEAR('12-Month View'!$C$3))*12+MONTH(B558)-MONTH('12-Month View'!$C$3)&lt;=11),(YEAR(B558)-YEAR('12-Month View'!$C$3))*12+MONTH(B558)-MONTH('12-Month View'!$C$3)+1,""))</f>
        <v/>
      </c>
      <c r="E558">
        <f>IF(D558="","",COUNTIFS($D$2:$D$601,D558,$B$2:$B$601,"&lt;"&amp;B558)+COUNTIFS($D$2:D558,D558,$B$2:B558,B558))</f>
        <v/>
      </c>
      <c r="F558">
        <f>IF(D558="","",D558*1000+E558)</f>
        <v/>
      </c>
    </row>
    <row r="559">
      <c r="A559" t="inlineStr">
        <is>
          <t>Report</t>
        </is>
      </c>
      <c r="B559" s="38">
        <f>IF(ISNUMBER(Tracker!H162),Tracker!H162,"")</f>
        <v/>
      </c>
      <c r="C559">
        <f>IF(B559="","",Tracker!A162)</f>
        <v/>
      </c>
      <c r="D559">
        <f>IF(B559="","",IF(AND((YEAR(B559)-YEAR('12-Month View'!$C$3))*12+MONTH(B559)-MONTH('12-Month View'!$C$3)&gt;=0,(YEAR(B559)-YEAR('12-Month View'!$C$3))*12+MONTH(B559)-MONTH('12-Month View'!$C$3)&lt;=11),(YEAR(B559)-YEAR('12-Month View'!$C$3))*12+MONTH(B559)-MONTH('12-Month View'!$C$3)+1,""))</f>
        <v/>
      </c>
      <c r="E559">
        <f>IF(D559="","",COUNTIFS($D$2:$D$601,D559,$B$2:$B$601,"&lt;"&amp;B559)+COUNTIFS($D$2:D559,D559,$B$2:B559,B559))</f>
        <v/>
      </c>
      <c r="F559">
        <f>IF(D559="","",D559*1000+E559)</f>
        <v/>
      </c>
    </row>
    <row r="560">
      <c r="A560" t="inlineStr">
        <is>
          <t>Report</t>
        </is>
      </c>
      <c r="B560" s="38">
        <f>IF(ISNUMBER(Tracker!H163),Tracker!H163,"")</f>
        <v/>
      </c>
      <c r="C560">
        <f>IF(B560="","",Tracker!A163)</f>
        <v/>
      </c>
      <c r="D560">
        <f>IF(B560="","",IF(AND((YEAR(B560)-YEAR('12-Month View'!$C$3))*12+MONTH(B560)-MONTH('12-Month View'!$C$3)&gt;=0,(YEAR(B560)-YEAR('12-Month View'!$C$3))*12+MONTH(B560)-MONTH('12-Month View'!$C$3)&lt;=11),(YEAR(B560)-YEAR('12-Month View'!$C$3))*12+MONTH(B560)-MONTH('12-Month View'!$C$3)+1,""))</f>
        <v/>
      </c>
      <c r="E560">
        <f>IF(D560="","",COUNTIFS($D$2:$D$601,D560,$B$2:$B$601,"&lt;"&amp;B560)+COUNTIFS($D$2:D560,D560,$B$2:B560,B560))</f>
        <v/>
      </c>
      <c r="F560">
        <f>IF(D560="","",D560*1000+E560)</f>
        <v/>
      </c>
    </row>
    <row r="561">
      <c r="A561" t="inlineStr">
        <is>
          <t>Report</t>
        </is>
      </c>
      <c r="B561" s="38">
        <f>IF(ISNUMBER(Tracker!H164),Tracker!H164,"")</f>
        <v/>
      </c>
      <c r="C561">
        <f>IF(B561="","",Tracker!A164)</f>
        <v/>
      </c>
      <c r="D561">
        <f>IF(B561="","",IF(AND((YEAR(B561)-YEAR('12-Month View'!$C$3))*12+MONTH(B561)-MONTH('12-Month View'!$C$3)&gt;=0,(YEAR(B561)-YEAR('12-Month View'!$C$3))*12+MONTH(B561)-MONTH('12-Month View'!$C$3)&lt;=11),(YEAR(B561)-YEAR('12-Month View'!$C$3))*12+MONTH(B561)-MONTH('12-Month View'!$C$3)+1,""))</f>
        <v/>
      </c>
      <c r="E561">
        <f>IF(D561="","",COUNTIFS($D$2:$D$601,D561,$B$2:$B$601,"&lt;"&amp;B561)+COUNTIFS($D$2:D561,D561,$B$2:B561,B561))</f>
        <v/>
      </c>
      <c r="F561">
        <f>IF(D561="","",D561*1000+E561)</f>
        <v/>
      </c>
    </row>
    <row r="562">
      <c r="A562" t="inlineStr">
        <is>
          <t>Report</t>
        </is>
      </c>
      <c r="B562" s="38">
        <f>IF(ISNUMBER(Tracker!H165),Tracker!H165,"")</f>
        <v/>
      </c>
      <c r="C562">
        <f>IF(B562="","",Tracker!A165)</f>
        <v/>
      </c>
      <c r="D562">
        <f>IF(B562="","",IF(AND((YEAR(B562)-YEAR('12-Month View'!$C$3))*12+MONTH(B562)-MONTH('12-Month View'!$C$3)&gt;=0,(YEAR(B562)-YEAR('12-Month View'!$C$3))*12+MONTH(B562)-MONTH('12-Month View'!$C$3)&lt;=11),(YEAR(B562)-YEAR('12-Month View'!$C$3))*12+MONTH(B562)-MONTH('12-Month View'!$C$3)+1,""))</f>
        <v/>
      </c>
      <c r="E562">
        <f>IF(D562="","",COUNTIFS($D$2:$D$601,D562,$B$2:$B$601,"&lt;"&amp;B562)+COUNTIFS($D$2:D562,D562,$B$2:B562,B562))</f>
        <v/>
      </c>
      <c r="F562">
        <f>IF(D562="","",D562*1000+E562)</f>
        <v/>
      </c>
    </row>
    <row r="563">
      <c r="A563" t="inlineStr">
        <is>
          <t>Report</t>
        </is>
      </c>
      <c r="B563" s="38">
        <f>IF(ISNUMBER(Tracker!H166),Tracker!H166,"")</f>
        <v/>
      </c>
      <c r="C563">
        <f>IF(B563="","",Tracker!A166)</f>
        <v/>
      </c>
      <c r="D563">
        <f>IF(B563="","",IF(AND((YEAR(B563)-YEAR('12-Month View'!$C$3))*12+MONTH(B563)-MONTH('12-Month View'!$C$3)&gt;=0,(YEAR(B563)-YEAR('12-Month View'!$C$3))*12+MONTH(B563)-MONTH('12-Month View'!$C$3)&lt;=11),(YEAR(B563)-YEAR('12-Month View'!$C$3))*12+MONTH(B563)-MONTH('12-Month View'!$C$3)+1,""))</f>
        <v/>
      </c>
      <c r="E563">
        <f>IF(D563="","",COUNTIFS($D$2:$D$601,D563,$B$2:$B$601,"&lt;"&amp;B563)+COUNTIFS($D$2:D563,D563,$B$2:B563,B563))</f>
        <v/>
      </c>
      <c r="F563">
        <f>IF(D563="","",D563*1000+E563)</f>
        <v/>
      </c>
    </row>
    <row r="564">
      <c r="A564" t="inlineStr">
        <is>
          <t>Report</t>
        </is>
      </c>
      <c r="B564" s="38">
        <f>IF(ISNUMBER(Tracker!H167),Tracker!H167,"")</f>
        <v/>
      </c>
      <c r="C564">
        <f>IF(B564="","",Tracker!A167)</f>
        <v/>
      </c>
      <c r="D564">
        <f>IF(B564="","",IF(AND((YEAR(B564)-YEAR('12-Month View'!$C$3))*12+MONTH(B564)-MONTH('12-Month View'!$C$3)&gt;=0,(YEAR(B564)-YEAR('12-Month View'!$C$3))*12+MONTH(B564)-MONTH('12-Month View'!$C$3)&lt;=11),(YEAR(B564)-YEAR('12-Month View'!$C$3))*12+MONTH(B564)-MONTH('12-Month View'!$C$3)+1,""))</f>
        <v/>
      </c>
      <c r="E564">
        <f>IF(D564="","",COUNTIFS($D$2:$D$601,D564,$B$2:$B$601,"&lt;"&amp;B564)+COUNTIFS($D$2:D564,D564,$B$2:B564,B564))</f>
        <v/>
      </c>
      <c r="F564">
        <f>IF(D564="","",D564*1000+E564)</f>
        <v/>
      </c>
    </row>
    <row r="565">
      <c r="A565" t="inlineStr">
        <is>
          <t>Report</t>
        </is>
      </c>
      <c r="B565" s="38">
        <f>IF(ISNUMBER(Tracker!H168),Tracker!H168,"")</f>
        <v/>
      </c>
      <c r="C565">
        <f>IF(B565="","",Tracker!A168)</f>
        <v/>
      </c>
      <c r="D565">
        <f>IF(B565="","",IF(AND((YEAR(B565)-YEAR('12-Month View'!$C$3))*12+MONTH(B565)-MONTH('12-Month View'!$C$3)&gt;=0,(YEAR(B565)-YEAR('12-Month View'!$C$3))*12+MONTH(B565)-MONTH('12-Month View'!$C$3)&lt;=11),(YEAR(B565)-YEAR('12-Month View'!$C$3))*12+MONTH(B565)-MONTH('12-Month View'!$C$3)+1,""))</f>
        <v/>
      </c>
      <c r="E565">
        <f>IF(D565="","",COUNTIFS($D$2:$D$601,D565,$B$2:$B$601,"&lt;"&amp;B565)+COUNTIFS($D$2:D565,D565,$B$2:B565,B565))</f>
        <v/>
      </c>
      <c r="F565">
        <f>IF(D565="","",D565*1000+E565)</f>
        <v/>
      </c>
    </row>
    <row r="566">
      <c r="A566" t="inlineStr">
        <is>
          <t>Report</t>
        </is>
      </c>
      <c r="B566" s="38">
        <f>IF(ISNUMBER(Tracker!H169),Tracker!H169,"")</f>
        <v/>
      </c>
      <c r="C566">
        <f>IF(B566="","",Tracker!A169)</f>
        <v/>
      </c>
      <c r="D566">
        <f>IF(B566="","",IF(AND((YEAR(B566)-YEAR('12-Month View'!$C$3))*12+MONTH(B566)-MONTH('12-Month View'!$C$3)&gt;=0,(YEAR(B566)-YEAR('12-Month View'!$C$3))*12+MONTH(B566)-MONTH('12-Month View'!$C$3)&lt;=11),(YEAR(B566)-YEAR('12-Month View'!$C$3))*12+MONTH(B566)-MONTH('12-Month View'!$C$3)+1,""))</f>
        <v/>
      </c>
      <c r="E566">
        <f>IF(D566="","",COUNTIFS($D$2:$D$601,D566,$B$2:$B$601,"&lt;"&amp;B566)+COUNTIFS($D$2:D566,D566,$B$2:B566,B566))</f>
        <v/>
      </c>
      <c r="F566">
        <f>IF(D566="","",D566*1000+E566)</f>
        <v/>
      </c>
    </row>
    <row r="567">
      <c r="A567" t="inlineStr">
        <is>
          <t>Report</t>
        </is>
      </c>
      <c r="B567" s="38">
        <f>IF(ISNUMBER(Tracker!H170),Tracker!H170,"")</f>
        <v/>
      </c>
      <c r="C567">
        <f>IF(B567="","",Tracker!A170)</f>
        <v/>
      </c>
      <c r="D567">
        <f>IF(B567="","",IF(AND((YEAR(B567)-YEAR('12-Month View'!$C$3))*12+MONTH(B567)-MONTH('12-Month View'!$C$3)&gt;=0,(YEAR(B567)-YEAR('12-Month View'!$C$3))*12+MONTH(B567)-MONTH('12-Month View'!$C$3)&lt;=11),(YEAR(B567)-YEAR('12-Month View'!$C$3))*12+MONTH(B567)-MONTH('12-Month View'!$C$3)+1,""))</f>
        <v/>
      </c>
      <c r="E567">
        <f>IF(D567="","",COUNTIFS($D$2:$D$601,D567,$B$2:$B$601,"&lt;"&amp;B567)+COUNTIFS($D$2:D567,D567,$B$2:B567,B567))</f>
        <v/>
      </c>
      <c r="F567">
        <f>IF(D567="","",D567*1000+E567)</f>
        <v/>
      </c>
    </row>
    <row r="568">
      <c r="A568" t="inlineStr">
        <is>
          <t>Report</t>
        </is>
      </c>
      <c r="B568" s="38">
        <f>IF(ISNUMBER(Tracker!H171),Tracker!H171,"")</f>
        <v/>
      </c>
      <c r="C568">
        <f>IF(B568="","",Tracker!A171)</f>
        <v/>
      </c>
      <c r="D568">
        <f>IF(B568="","",IF(AND((YEAR(B568)-YEAR('12-Month View'!$C$3))*12+MONTH(B568)-MONTH('12-Month View'!$C$3)&gt;=0,(YEAR(B568)-YEAR('12-Month View'!$C$3))*12+MONTH(B568)-MONTH('12-Month View'!$C$3)&lt;=11),(YEAR(B568)-YEAR('12-Month View'!$C$3))*12+MONTH(B568)-MONTH('12-Month View'!$C$3)+1,""))</f>
        <v/>
      </c>
      <c r="E568">
        <f>IF(D568="","",COUNTIFS($D$2:$D$601,D568,$B$2:$B$601,"&lt;"&amp;B568)+COUNTIFS($D$2:D568,D568,$B$2:B568,B568))</f>
        <v/>
      </c>
      <c r="F568">
        <f>IF(D568="","",D568*1000+E568)</f>
        <v/>
      </c>
    </row>
    <row r="569">
      <c r="A569" t="inlineStr">
        <is>
          <t>Report</t>
        </is>
      </c>
      <c r="B569" s="38">
        <f>IF(ISNUMBER(Tracker!H172),Tracker!H172,"")</f>
        <v/>
      </c>
      <c r="C569">
        <f>IF(B569="","",Tracker!A172)</f>
        <v/>
      </c>
      <c r="D569">
        <f>IF(B569="","",IF(AND((YEAR(B569)-YEAR('12-Month View'!$C$3))*12+MONTH(B569)-MONTH('12-Month View'!$C$3)&gt;=0,(YEAR(B569)-YEAR('12-Month View'!$C$3))*12+MONTH(B569)-MONTH('12-Month View'!$C$3)&lt;=11),(YEAR(B569)-YEAR('12-Month View'!$C$3))*12+MONTH(B569)-MONTH('12-Month View'!$C$3)+1,""))</f>
        <v/>
      </c>
      <c r="E569">
        <f>IF(D569="","",COUNTIFS($D$2:$D$601,D569,$B$2:$B$601,"&lt;"&amp;B569)+COUNTIFS($D$2:D569,D569,$B$2:B569,B569))</f>
        <v/>
      </c>
      <c r="F569">
        <f>IF(D569="","",D569*1000+E569)</f>
        <v/>
      </c>
    </row>
    <row r="570">
      <c r="A570" t="inlineStr">
        <is>
          <t>Report</t>
        </is>
      </c>
      <c r="B570" s="38">
        <f>IF(ISNUMBER(Tracker!H173),Tracker!H173,"")</f>
        <v/>
      </c>
      <c r="C570">
        <f>IF(B570="","",Tracker!A173)</f>
        <v/>
      </c>
      <c r="D570">
        <f>IF(B570="","",IF(AND((YEAR(B570)-YEAR('12-Month View'!$C$3))*12+MONTH(B570)-MONTH('12-Month View'!$C$3)&gt;=0,(YEAR(B570)-YEAR('12-Month View'!$C$3))*12+MONTH(B570)-MONTH('12-Month View'!$C$3)&lt;=11),(YEAR(B570)-YEAR('12-Month View'!$C$3))*12+MONTH(B570)-MONTH('12-Month View'!$C$3)+1,""))</f>
        <v/>
      </c>
      <c r="E570">
        <f>IF(D570="","",COUNTIFS($D$2:$D$601,D570,$B$2:$B$601,"&lt;"&amp;B570)+COUNTIFS($D$2:D570,D570,$B$2:B570,B570))</f>
        <v/>
      </c>
      <c r="F570">
        <f>IF(D570="","",D570*1000+E570)</f>
        <v/>
      </c>
    </row>
    <row r="571">
      <c r="A571" t="inlineStr">
        <is>
          <t>Report</t>
        </is>
      </c>
      <c r="B571" s="38">
        <f>IF(ISNUMBER(Tracker!H174),Tracker!H174,"")</f>
        <v/>
      </c>
      <c r="C571">
        <f>IF(B571="","",Tracker!A174)</f>
        <v/>
      </c>
      <c r="D571">
        <f>IF(B571="","",IF(AND((YEAR(B571)-YEAR('12-Month View'!$C$3))*12+MONTH(B571)-MONTH('12-Month View'!$C$3)&gt;=0,(YEAR(B571)-YEAR('12-Month View'!$C$3))*12+MONTH(B571)-MONTH('12-Month View'!$C$3)&lt;=11),(YEAR(B571)-YEAR('12-Month View'!$C$3))*12+MONTH(B571)-MONTH('12-Month View'!$C$3)+1,""))</f>
        <v/>
      </c>
      <c r="E571">
        <f>IF(D571="","",COUNTIFS($D$2:$D$601,D571,$B$2:$B$601,"&lt;"&amp;B571)+COUNTIFS($D$2:D571,D571,$B$2:B571,B571))</f>
        <v/>
      </c>
      <c r="F571">
        <f>IF(D571="","",D571*1000+E571)</f>
        <v/>
      </c>
    </row>
    <row r="572">
      <c r="A572" t="inlineStr">
        <is>
          <t>Report</t>
        </is>
      </c>
      <c r="B572" s="38">
        <f>IF(ISNUMBER(Tracker!H175),Tracker!H175,"")</f>
        <v/>
      </c>
      <c r="C572">
        <f>IF(B572="","",Tracker!A175)</f>
        <v/>
      </c>
      <c r="D572">
        <f>IF(B572="","",IF(AND((YEAR(B572)-YEAR('12-Month View'!$C$3))*12+MONTH(B572)-MONTH('12-Month View'!$C$3)&gt;=0,(YEAR(B572)-YEAR('12-Month View'!$C$3))*12+MONTH(B572)-MONTH('12-Month View'!$C$3)&lt;=11),(YEAR(B572)-YEAR('12-Month View'!$C$3))*12+MONTH(B572)-MONTH('12-Month View'!$C$3)+1,""))</f>
        <v/>
      </c>
      <c r="E572">
        <f>IF(D572="","",COUNTIFS($D$2:$D$601,D572,$B$2:$B$601,"&lt;"&amp;B572)+COUNTIFS($D$2:D572,D572,$B$2:B572,B572))</f>
        <v/>
      </c>
      <c r="F572">
        <f>IF(D572="","",D572*1000+E572)</f>
        <v/>
      </c>
    </row>
    <row r="573">
      <c r="A573" t="inlineStr">
        <is>
          <t>Report</t>
        </is>
      </c>
      <c r="B573" s="38">
        <f>IF(ISNUMBER(Tracker!H176),Tracker!H176,"")</f>
        <v/>
      </c>
      <c r="C573">
        <f>IF(B573="","",Tracker!A176)</f>
        <v/>
      </c>
      <c r="D573">
        <f>IF(B573="","",IF(AND((YEAR(B573)-YEAR('12-Month View'!$C$3))*12+MONTH(B573)-MONTH('12-Month View'!$C$3)&gt;=0,(YEAR(B573)-YEAR('12-Month View'!$C$3))*12+MONTH(B573)-MONTH('12-Month View'!$C$3)&lt;=11),(YEAR(B573)-YEAR('12-Month View'!$C$3))*12+MONTH(B573)-MONTH('12-Month View'!$C$3)+1,""))</f>
        <v/>
      </c>
      <c r="E573">
        <f>IF(D573="","",COUNTIFS($D$2:$D$601,D573,$B$2:$B$601,"&lt;"&amp;B573)+COUNTIFS($D$2:D573,D573,$B$2:B573,B573))</f>
        <v/>
      </c>
      <c r="F573">
        <f>IF(D573="","",D573*1000+E573)</f>
        <v/>
      </c>
    </row>
    <row r="574">
      <c r="A574" t="inlineStr">
        <is>
          <t>Report</t>
        </is>
      </c>
      <c r="B574" s="38">
        <f>IF(ISNUMBER(Tracker!H177),Tracker!H177,"")</f>
        <v/>
      </c>
      <c r="C574">
        <f>IF(B574="","",Tracker!A177)</f>
        <v/>
      </c>
      <c r="D574">
        <f>IF(B574="","",IF(AND((YEAR(B574)-YEAR('12-Month View'!$C$3))*12+MONTH(B574)-MONTH('12-Month View'!$C$3)&gt;=0,(YEAR(B574)-YEAR('12-Month View'!$C$3))*12+MONTH(B574)-MONTH('12-Month View'!$C$3)&lt;=11),(YEAR(B574)-YEAR('12-Month View'!$C$3))*12+MONTH(B574)-MONTH('12-Month View'!$C$3)+1,""))</f>
        <v/>
      </c>
      <c r="E574">
        <f>IF(D574="","",COUNTIFS($D$2:$D$601,D574,$B$2:$B$601,"&lt;"&amp;B574)+COUNTIFS($D$2:D574,D574,$B$2:B574,B574))</f>
        <v/>
      </c>
      <c r="F574">
        <f>IF(D574="","",D574*1000+E574)</f>
        <v/>
      </c>
    </row>
    <row r="575">
      <c r="A575" t="inlineStr">
        <is>
          <t>Report</t>
        </is>
      </c>
      <c r="B575" s="38">
        <f>IF(ISNUMBER(Tracker!H178),Tracker!H178,"")</f>
        <v/>
      </c>
      <c r="C575">
        <f>IF(B575="","",Tracker!A178)</f>
        <v/>
      </c>
      <c r="D575">
        <f>IF(B575="","",IF(AND((YEAR(B575)-YEAR('12-Month View'!$C$3))*12+MONTH(B575)-MONTH('12-Month View'!$C$3)&gt;=0,(YEAR(B575)-YEAR('12-Month View'!$C$3))*12+MONTH(B575)-MONTH('12-Month View'!$C$3)&lt;=11),(YEAR(B575)-YEAR('12-Month View'!$C$3))*12+MONTH(B575)-MONTH('12-Month View'!$C$3)+1,""))</f>
        <v/>
      </c>
      <c r="E575">
        <f>IF(D575="","",COUNTIFS($D$2:$D$601,D575,$B$2:$B$601,"&lt;"&amp;B575)+COUNTIFS($D$2:D575,D575,$B$2:B575,B575))</f>
        <v/>
      </c>
      <c r="F575">
        <f>IF(D575="","",D575*1000+E575)</f>
        <v/>
      </c>
    </row>
    <row r="576">
      <c r="A576" t="inlineStr">
        <is>
          <t>Report</t>
        </is>
      </c>
      <c r="B576" s="38">
        <f>IF(ISNUMBER(Tracker!H179),Tracker!H179,"")</f>
        <v/>
      </c>
      <c r="C576">
        <f>IF(B576="","",Tracker!A179)</f>
        <v/>
      </c>
      <c r="D576">
        <f>IF(B576="","",IF(AND((YEAR(B576)-YEAR('12-Month View'!$C$3))*12+MONTH(B576)-MONTH('12-Month View'!$C$3)&gt;=0,(YEAR(B576)-YEAR('12-Month View'!$C$3))*12+MONTH(B576)-MONTH('12-Month View'!$C$3)&lt;=11),(YEAR(B576)-YEAR('12-Month View'!$C$3))*12+MONTH(B576)-MONTH('12-Month View'!$C$3)+1,""))</f>
        <v/>
      </c>
      <c r="E576">
        <f>IF(D576="","",COUNTIFS($D$2:$D$601,D576,$B$2:$B$601,"&lt;"&amp;B576)+COUNTIFS($D$2:D576,D576,$B$2:B576,B576))</f>
        <v/>
      </c>
      <c r="F576">
        <f>IF(D576="","",D576*1000+E576)</f>
        <v/>
      </c>
    </row>
    <row r="577">
      <c r="A577" t="inlineStr">
        <is>
          <t>Report</t>
        </is>
      </c>
      <c r="B577" s="38">
        <f>IF(ISNUMBER(Tracker!H180),Tracker!H180,"")</f>
        <v/>
      </c>
      <c r="C577">
        <f>IF(B577="","",Tracker!A180)</f>
        <v/>
      </c>
      <c r="D577">
        <f>IF(B577="","",IF(AND((YEAR(B577)-YEAR('12-Month View'!$C$3))*12+MONTH(B577)-MONTH('12-Month View'!$C$3)&gt;=0,(YEAR(B577)-YEAR('12-Month View'!$C$3))*12+MONTH(B577)-MONTH('12-Month View'!$C$3)&lt;=11),(YEAR(B577)-YEAR('12-Month View'!$C$3))*12+MONTH(B577)-MONTH('12-Month View'!$C$3)+1,""))</f>
        <v/>
      </c>
      <c r="E577">
        <f>IF(D577="","",COUNTIFS($D$2:$D$601,D577,$B$2:$B$601,"&lt;"&amp;B577)+COUNTIFS($D$2:D577,D577,$B$2:B577,B577))</f>
        <v/>
      </c>
      <c r="F577">
        <f>IF(D577="","",D577*1000+E577)</f>
        <v/>
      </c>
    </row>
    <row r="578">
      <c r="A578" t="inlineStr">
        <is>
          <t>Report</t>
        </is>
      </c>
      <c r="B578" s="38">
        <f>IF(ISNUMBER(Tracker!H181),Tracker!H181,"")</f>
        <v/>
      </c>
      <c r="C578">
        <f>IF(B578="","",Tracker!A181)</f>
        <v/>
      </c>
      <c r="D578">
        <f>IF(B578="","",IF(AND((YEAR(B578)-YEAR('12-Month View'!$C$3))*12+MONTH(B578)-MONTH('12-Month View'!$C$3)&gt;=0,(YEAR(B578)-YEAR('12-Month View'!$C$3))*12+MONTH(B578)-MONTH('12-Month View'!$C$3)&lt;=11),(YEAR(B578)-YEAR('12-Month View'!$C$3))*12+MONTH(B578)-MONTH('12-Month View'!$C$3)+1,""))</f>
        <v/>
      </c>
      <c r="E578">
        <f>IF(D578="","",COUNTIFS($D$2:$D$601,D578,$B$2:$B$601,"&lt;"&amp;B578)+COUNTIFS($D$2:D578,D578,$B$2:B578,B578))</f>
        <v/>
      </c>
      <c r="F578">
        <f>IF(D578="","",D578*1000+E578)</f>
        <v/>
      </c>
    </row>
    <row r="579">
      <c r="A579" t="inlineStr">
        <is>
          <t>Report</t>
        </is>
      </c>
      <c r="B579" s="38">
        <f>IF(ISNUMBER(Tracker!H182),Tracker!H182,"")</f>
        <v/>
      </c>
      <c r="C579">
        <f>IF(B579="","",Tracker!A182)</f>
        <v/>
      </c>
      <c r="D579">
        <f>IF(B579="","",IF(AND((YEAR(B579)-YEAR('12-Month View'!$C$3))*12+MONTH(B579)-MONTH('12-Month View'!$C$3)&gt;=0,(YEAR(B579)-YEAR('12-Month View'!$C$3))*12+MONTH(B579)-MONTH('12-Month View'!$C$3)&lt;=11),(YEAR(B579)-YEAR('12-Month View'!$C$3))*12+MONTH(B579)-MONTH('12-Month View'!$C$3)+1,""))</f>
        <v/>
      </c>
      <c r="E579">
        <f>IF(D579="","",COUNTIFS($D$2:$D$601,D579,$B$2:$B$601,"&lt;"&amp;B579)+COUNTIFS($D$2:D579,D579,$B$2:B579,B579))</f>
        <v/>
      </c>
      <c r="F579">
        <f>IF(D579="","",D579*1000+E579)</f>
        <v/>
      </c>
    </row>
    <row r="580">
      <c r="A580" t="inlineStr">
        <is>
          <t>Report</t>
        </is>
      </c>
      <c r="B580" s="38">
        <f>IF(ISNUMBER(Tracker!H183),Tracker!H183,"")</f>
        <v/>
      </c>
      <c r="C580">
        <f>IF(B580="","",Tracker!A183)</f>
        <v/>
      </c>
      <c r="D580">
        <f>IF(B580="","",IF(AND((YEAR(B580)-YEAR('12-Month View'!$C$3))*12+MONTH(B580)-MONTH('12-Month View'!$C$3)&gt;=0,(YEAR(B580)-YEAR('12-Month View'!$C$3))*12+MONTH(B580)-MONTH('12-Month View'!$C$3)&lt;=11),(YEAR(B580)-YEAR('12-Month View'!$C$3))*12+MONTH(B580)-MONTH('12-Month View'!$C$3)+1,""))</f>
        <v/>
      </c>
      <c r="E580">
        <f>IF(D580="","",COUNTIFS($D$2:$D$601,D580,$B$2:$B$601,"&lt;"&amp;B580)+COUNTIFS($D$2:D580,D580,$B$2:B580,B580))</f>
        <v/>
      </c>
      <c r="F580">
        <f>IF(D580="","",D580*1000+E580)</f>
        <v/>
      </c>
    </row>
    <row r="581">
      <c r="A581" t="inlineStr">
        <is>
          <t>Report</t>
        </is>
      </c>
      <c r="B581" s="38">
        <f>IF(ISNUMBER(Tracker!H184),Tracker!H184,"")</f>
        <v/>
      </c>
      <c r="C581">
        <f>IF(B581="","",Tracker!A184)</f>
        <v/>
      </c>
      <c r="D581">
        <f>IF(B581="","",IF(AND((YEAR(B581)-YEAR('12-Month View'!$C$3))*12+MONTH(B581)-MONTH('12-Month View'!$C$3)&gt;=0,(YEAR(B581)-YEAR('12-Month View'!$C$3))*12+MONTH(B581)-MONTH('12-Month View'!$C$3)&lt;=11),(YEAR(B581)-YEAR('12-Month View'!$C$3))*12+MONTH(B581)-MONTH('12-Month View'!$C$3)+1,""))</f>
        <v/>
      </c>
      <c r="E581">
        <f>IF(D581="","",COUNTIFS($D$2:$D$601,D581,$B$2:$B$601,"&lt;"&amp;B581)+COUNTIFS($D$2:D581,D581,$B$2:B581,B581))</f>
        <v/>
      </c>
      <c r="F581">
        <f>IF(D581="","",D581*1000+E581)</f>
        <v/>
      </c>
    </row>
    <row r="582">
      <c r="A582" t="inlineStr">
        <is>
          <t>Report</t>
        </is>
      </c>
      <c r="B582" s="38">
        <f>IF(ISNUMBER(Tracker!H185),Tracker!H185,"")</f>
        <v/>
      </c>
      <c r="C582">
        <f>IF(B582="","",Tracker!A185)</f>
        <v/>
      </c>
      <c r="D582">
        <f>IF(B582="","",IF(AND((YEAR(B582)-YEAR('12-Month View'!$C$3))*12+MONTH(B582)-MONTH('12-Month View'!$C$3)&gt;=0,(YEAR(B582)-YEAR('12-Month View'!$C$3))*12+MONTH(B582)-MONTH('12-Month View'!$C$3)&lt;=11),(YEAR(B582)-YEAR('12-Month View'!$C$3))*12+MONTH(B582)-MONTH('12-Month View'!$C$3)+1,""))</f>
        <v/>
      </c>
      <c r="E582">
        <f>IF(D582="","",COUNTIFS($D$2:$D$601,D582,$B$2:$B$601,"&lt;"&amp;B582)+COUNTIFS($D$2:D582,D582,$B$2:B582,B582))</f>
        <v/>
      </c>
      <c r="F582">
        <f>IF(D582="","",D582*1000+E582)</f>
        <v/>
      </c>
    </row>
    <row r="583">
      <c r="A583" t="inlineStr">
        <is>
          <t>Report</t>
        </is>
      </c>
      <c r="B583" s="38">
        <f>IF(ISNUMBER(Tracker!H186),Tracker!H186,"")</f>
        <v/>
      </c>
      <c r="C583">
        <f>IF(B583="","",Tracker!A186)</f>
        <v/>
      </c>
      <c r="D583">
        <f>IF(B583="","",IF(AND((YEAR(B583)-YEAR('12-Month View'!$C$3))*12+MONTH(B583)-MONTH('12-Month View'!$C$3)&gt;=0,(YEAR(B583)-YEAR('12-Month View'!$C$3))*12+MONTH(B583)-MONTH('12-Month View'!$C$3)&lt;=11),(YEAR(B583)-YEAR('12-Month View'!$C$3))*12+MONTH(B583)-MONTH('12-Month View'!$C$3)+1,""))</f>
        <v/>
      </c>
      <c r="E583">
        <f>IF(D583="","",COUNTIFS($D$2:$D$601,D583,$B$2:$B$601,"&lt;"&amp;B583)+COUNTIFS($D$2:D583,D583,$B$2:B583,B583))</f>
        <v/>
      </c>
      <c r="F583">
        <f>IF(D583="","",D583*1000+E583)</f>
        <v/>
      </c>
    </row>
    <row r="584">
      <c r="A584" t="inlineStr">
        <is>
          <t>Report</t>
        </is>
      </c>
      <c r="B584" s="38">
        <f>IF(ISNUMBER(Tracker!H187),Tracker!H187,"")</f>
        <v/>
      </c>
      <c r="C584">
        <f>IF(B584="","",Tracker!A187)</f>
        <v/>
      </c>
      <c r="D584">
        <f>IF(B584="","",IF(AND((YEAR(B584)-YEAR('12-Month View'!$C$3))*12+MONTH(B584)-MONTH('12-Month View'!$C$3)&gt;=0,(YEAR(B584)-YEAR('12-Month View'!$C$3))*12+MONTH(B584)-MONTH('12-Month View'!$C$3)&lt;=11),(YEAR(B584)-YEAR('12-Month View'!$C$3))*12+MONTH(B584)-MONTH('12-Month View'!$C$3)+1,""))</f>
        <v/>
      </c>
      <c r="E584">
        <f>IF(D584="","",COUNTIFS($D$2:$D$601,D584,$B$2:$B$601,"&lt;"&amp;B584)+COUNTIFS($D$2:D584,D584,$B$2:B584,B584))</f>
        <v/>
      </c>
      <c r="F584">
        <f>IF(D584="","",D584*1000+E584)</f>
        <v/>
      </c>
    </row>
    <row r="585">
      <c r="A585" t="inlineStr">
        <is>
          <t>Report</t>
        </is>
      </c>
      <c r="B585" s="38">
        <f>IF(ISNUMBER(Tracker!H188),Tracker!H188,"")</f>
        <v/>
      </c>
      <c r="C585">
        <f>IF(B585="","",Tracker!A188)</f>
        <v/>
      </c>
      <c r="D585">
        <f>IF(B585="","",IF(AND((YEAR(B585)-YEAR('12-Month View'!$C$3))*12+MONTH(B585)-MONTH('12-Month View'!$C$3)&gt;=0,(YEAR(B585)-YEAR('12-Month View'!$C$3))*12+MONTH(B585)-MONTH('12-Month View'!$C$3)&lt;=11),(YEAR(B585)-YEAR('12-Month View'!$C$3))*12+MONTH(B585)-MONTH('12-Month View'!$C$3)+1,""))</f>
        <v/>
      </c>
      <c r="E585">
        <f>IF(D585="","",COUNTIFS($D$2:$D$601,D585,$B$2:$B$601,"&lt;"&amp;B585)+COUNTIFS($D$2:D585,D585,$B$2:B585,B585))</f>
        <v/>
      </c>
      <c r="F585">
        <f>IF(D585="","",D585*1000+E585)</f>
        <v/>
      </c>
    </row>
    <row r="586">
      <c r="A586" t="inlineStr">
        <is>
          <t>Report</t>
        </is>
      </c>
      <c r="B586" s="38">
        <f>IF(ISNUMBER(Tracker!H189),Tracker!H189,"")</f>
        <v/>
      </c>
      <c r="C586">
        <f>IF(B586="","",Tracker!A189)</f>
        <v/>
      </c>
      <c r="D586">
        <f>IF(B586="","",IF(AND((YEAR(B586)-YEAR('12-Month View'!$C$3))*12+MONTH(B586)-MONTH('12-Month View'!$C$3)&gt;=0,(YEAR(B586)-YEAR('12-Month View'!$C$3))*12+MONTH(B586)-MONTH('12-Month View'!$C$3)&lt;=11),(YEAR(B586)-YEAR('12-Month View'!$C$3))*12+MONTH(B586)-MONTH('12-Month View'!$C$3)+1,""))</f>
        <v/>
      </c>
      <c r="E586">
        <f>IF(D586="","",COUNTIFS($D$2:$D$601,D586,$B$2:$B$601,"&lt;"&amp;B586)+COUNTIFS($D$2:D586,D586,$B$2:B586,B586))</f>
        <v/>
      </c>
      <c r="F586">
        <f>IF(D586="","",D586*1000+E586)</f>
        <v/>
      </c>
    </row>
    <row r="587">
      <c r="A587" t="inlineStr">
        <is>
          <t>Report</t>
        </is>
      </c>
      <c r="B587" s="38">
        <f>IF(ISNUMBER(Tracker!H190),Tracker!H190,"")</f>
        <v/>
      </c>
      <c r="C587">
        <f>IF(B587="","",Tracker!A190)</f>
        <v/>
      </c>
      <c r="D587">
        <f>IF(B587="","",IF(AND((YEAR(B587)-YEAR('12-Month View'!$C$3))*12+MONTH(B587)-MONTH('12-Month View'!$C$3)&gt;=0,(YEAR(B587)-YEAR('12-Month View'!$C$3))*12+MONTH(B587)-MONTH('12-Month View'!$C$3)&lt;=11),(YEAR(B587)-YEAR('12-Month View'!$C$3))*12+MONTH(B587)-MONTH('12-Month View'!$C$3)+1,""))</f>
        <v/>
      </c>
      <c r="E587">
        <f>IF(D587="","",COUNTIFS($D$2:$D$601,D587,$B$2:$B$601,"&lt;"&amp;B587)+COUNTIFS($D$2:D587,D587,$B$2:B587,B587))</f>
        <v/>
      </c>
      <c r="F587">
        <f>IF(D587="","",D587*1000+E587)</f>
        <v/>
      </c>
    </row>
    <row r="588">
      <c r="A588" t="inlineStr">
        <is>
          <t>Report</t>
        </is>
      </c>
      <c r="B588" s="38">
        <f>IF(ISNUMBER(Tracker!H191),Tracker!H191,"")</f>
        <v/>
      </c>
      <c r="C588">
        <f>IF(B588="","",Tracker!A191)</f>
        <v/>
      </c>
      <c r="D588">
        <f>IF(B588="","",IF(AND((YEAR(B588)-YEAR('12-Month View'!$C$3))*12+MONTH(B588)-MONTH('12-Month View'!$C$3)&gt;=0,(YEAR(B588)-YEAR('12-Month View'!$C$3))*12+MONTH(B588)-MONTH('12-Month View'!$C$3)&lt;=11),(YEAR(B588)-YEAR('12-Month View'!$C$3))*12+MONTH(B588)-MONTH('12-Month View'!$C$3)+1,""))</f>
        <v/>
      </c>
      <c r="E588">
        <f>IF(D588="","",COUNTIFS($D$2:$D$601,D588,$B$2:$B$601,"&lt;"&amp;B588)+COUNTIFS($D$2:D588,D588,$B$2:B588,B588))</f>
        <v/>
      </c>
      <c r="F588">
        <f>IF(D588="","",D588*1000+E588)</f>
        <v/>
      </c>
    </row>
    <row r="589">
      <c r="A589" t="inlineStr">
        <is>
          <t>Report</t>
        </is>
      </c>
      <c r="B589" s="38">
        <f>IF(ISNUMBER(Tracker!H192),Tracker!H192,"")</f>
        <v/>
      </c>
      <c r="C589">
        <f>IF(B589="","",Tracker!A192)</f>
        <v/>
      </c>
      <c r="D589">
        <f>IF(B589="","",IF(AND((YEAR(B589)-YEAR('12-Month View'!$C$3))*12+MONTH(B589)-MONTH('12-Month View'!$C$3)&gt;=0,(YEAR(B589)-YEAR('12-Month View'!$C$3))*12+MONTH(B589)-MONTH('12-Month View'!$C$3)&lt;=11),(YEAR(B589)-YEAR('12-Month View'!$C$3))*12+MONTH(B589)-MONTH('12-Month View'!$C$3)+1,""))</f>
        <v/>
      </c>
      <c r="E589">
        <f>IF(D589="","",COUNTIFS($D$2:$D$601,D589,$B$2:$B$601,"&lt;"&amp;B589)+COUNTIFS($D$2:D589,D589,$B$2:B589,B589))</f>
        <v/>
      </c>
      <c r="F589">
        <f>IF(D589="","",D589*1000+E589)</f>
        <v/>
      </c>
    </row>
    <row r="590">
      <c r="A590" t="inlineStr">
        <is>
          <t>Report</t>
        </is>
      </c>
      <c r="B590" s="38">
        <f>IF(ISNUMBER(Tracker!H193),Tracker!H193,"")</f>
        <v/>
      </c>
      <c r="C590">
        <f>IF(B590="","",Tracker!A193)</f>
        <v/>
      </c>
      <c r="D590">
        <f>IF(B590="","",IF(AND((YEAR(B590)-YEAR('12-Month View'!$C$3))*12+MONTH(B590)-MONTH('12-Month View'!$C$3)&gt;=0,(YEAR(B590)-YEAR('12-Month View'!$C$3))*12+MONTH(B590)-MONTH('12-Month View'!$C$3)&lt;=11),(YEAR(B590)-YEAR('12-Month View'!$C$3))*12+MONTH(B590)-MONTH('12-Month View'!$C$3)+1,""))</f>
        <v/>
      </c>
      <c r="E590">
        <f>IF(D590="","",COUNTIFS($D$2:$D$601,D590,$B$2:$B$601,"&lt;"&amp;B590)+COUNTIFS($D$2:D590,D590,$B$2:B590,B590))</f>
        <v/>
      </c>
      <c r="F590">
        <f>IF(D590="","",D590*1000+E590)</f>
        <v/>
      </c>
    </row>
    <row r="591">
      <c r="A591" t="inlineStr">
        <is>
          <t>Report</t>
        </is>
      </c>
      <c r="B591" s="38">
        <f>IF(ISNUMBER(Tracker!H194),Tracker!H194,"")</f>
        <v/>
      </c>
      <c r="C591">
        <f>IF(B591="","",Tracker!A194)</f>
        <v/>
      </c>
      <c r="D591">
        <f>IF(B591="","",IF(AND((YEAR(B591)-YEAR('12-Month View'!$C$3))*12+MONTH(B591)-MONTH('12-Month View'!$C$3)&gt;=0,(YEAR(B591)-YEAR('12-Month View'!$C$3))*12+MONTH(B591)-MONTH('12-Month View'!$C$3)&lt;=11),(YEAR(B591)-YEAR('12-Month View'!$C$3))*12+MONTH(B591)-MONTH('12-Month View'!$C$3)+1,""))</f>
        <v/>
      </c>
      <c r="E591">
        <f>IF(D591="","",COUNTIFS($D$2:$D$601,D591,$B$2:$B$601,"&lt;"&amp;B591)+COUNTIFS($D$2:D591,D591,$B$2:B591,B591))</f>
        <v/>
      </c>
      <c r="F591">
        <f>IF(D591="","",D591*1000+E591)</f>
        <v/>
      </c>
    </row>
    <row r="592">
      <c r="A592" t="inlineStr">
        <is>
          <t>Report</t>
        </is>
      </c>
      <c r="B592" s="38">
        <f>IF(ISNUMBER(Tracker!H195),Tracker!H195,"")</f>
        <v/>
      </c>
      <c r="C592">
        <f>IF(B592="","",Tracker!A195)</f>
        <v/>
      </c>
      <c r="D592">
        <f>IF(B592="","",IF(AND((YEAR(B592)-YEAR('12-Month View'!$C$3))*12+MONTH(B592)-MONTH('12-Month View'!$C$3)&gt;=0,(YEAR(B592)-YEAR('12-Month View'!$C$3))*12+MONTH(B592)-MONTH('12-Month View'!$C$3)&lt;=11),(YEAR(B592)-YEAR('12-Month View'!$C$3))*12+MONTH(B592)-MONTH('12-Month View'!$C$3)+1,""))</f>
        <v/>
      </c>
      <c r="E592">
        <f>IF(D592="","",COUNTIFS($D$2:$D$601,D592,$B$2:$B$601,"&lt;"&amp;B592)+COUNTIFS($D$2:D592,D592,$B$2:B592,B592))</f>
        <v/>
      </c>
      <c r="F592">
        <f>IF(D592="","",D592*1000+E592)</f>
        <v/>
      </c>
    </row>
    <row r="593">
      <c r="A593" t="inlineStr">
        <is>
          <t>Report</t>
        </is>
      </c>
      <c r="B593" s="38">
        <f>IF(ISNUMBER(Tracker!H196),Tracker!H196,"")</f>
        <v/>
      </c>
      <c r="C593">
        <f>IF(B593="","",Tracker!A196)</f>
        <v/>
      </c>
      <c r="D593">
        <f>IF(B593="","",IF(AND((YEAR(B593)-YEAR('12-Month View'!$C$3))*12+MONTH(B593)-MONTH('12-Month View'!$C$3)&gt;=0,(YEAR(B593)-YEAR('12-Month View'!$C$3))*12+MONTH(B593)-MONTH('12-Month View'!$C$3)&lt;=11),(YEAR(B593)-YEAR('12-Month View'!$C$3))*12+MONTH(B593)-MONTH('12-Month View'!$C$3)+1,""))</f>
        <v/>
      </c>
      <c r="E593">
        <f>IF(D593="","",COUNTIFS($D$2:$D$601,D593,$B$2:$B$601,"&lt;"&amp;B593)+COUNTIFS($D$2:D593,D593,$B$2:B593,B593))</f>
        <v/>
      </c>
      <c r="F593">
        <f>IF(D593="","",D593*1000+E593)</f>
        <v/>
      </c>
    </row>
    <row r="594">
      <c r="A594" t="inlineStr">
        <is>
          <t>Report</t>
        </is>
      </c>
      <c r="B594" s="38">
        <f>IF(ISNUMBER(Tracker!H197),Tracker!H197,"")</f>
        <v/>
      </c>
      <c r="C594">
        <f>IF(B594="","",Tracker!A197)</f>
        <v/>
      </c>
      <c r="D594">
        <f>IF(B594="","",IF(AND((YEAR(B594)-YEAR('12-Month View'!$C$3))*12+MONTH(B594)-MONTH('12-Month View'!$C$3)&gt;=0,(YEAR(B594)-YEAR('12-Month View'!$C$3))*12+MONTH(B594)-MONTH('12-Month View'!$C$3)&lt;=11),(YEAR(B594)-YEAR('12-Month View'!$C$3))*12+MONTH(B594)-MONTH('12-Month View'!$C$3)+1,""))</f>
        <v/>
      </c>
      <c r="E594">
        <f>IF(D594="","",COUNTIFS($D$2:$D$601,D594,$B$2:$B$601,"&lt;"&amp;B594)+COUNTIFS($D$2:D594,D594,$B$2:B594,B594))</f>
        <v/>
      </c>
      <c r="F594">
        <f>IF(D594="","",D594*1000+E594)</f>
        <v/>
      </c>
    </row>
    <row r="595">
      <c r="A595" t="inlineStr">
        <is>
          <t>Report</t>
        </is>
      </c>
      <c r="B595" s="38">
        <f>IF(ISNUMBER(Tracker!H198),Tracker!H198,"")</f>
        <v/>
      </c>
      <c r="C595">
        <f>IF(B595="","",Tracker!A198)</f>
        <v/>
      </c>
      <c r="D595">
        <f>IF(B595="","",IF(AND((YEAR(B595)-YEAR('12-Month View'!$C$3))*12+MONTH(B595)-MONTH('12-Month View'!$C$3)&gt;=0,(YEAR(B595)-YEAR('12-Month View'!$C$3))*12+MONTH(B595)-MONTH('12-Month View'!$C$3)&lt;=11),(YEAR(B595)-YEAR('12-Month View'!$C$3))*12+MONTH(B595)-MONTH('12-Month View'!$C$3)+1,""))</f>
        <v/>
      </c>
      <c r="E595">
        <f>IF(D595="","",COUNTIFS($D$2:$D$601,D595,$B$2:$B$601,"&lt;"&amp;B595)+COUNTIFS($D$2:D595,D595,$B$2:B595,B595))</f>
        <v/>
      </c>
      <c r="F595">
        <f>IF(D595="","",D595*1000+E595)</f>
        <v/>
      </c>
    </row>
    <row r="596">
      <c r="A596" t="inlineStr">
        <is>
          <t>Report</t>
        </is>
      </c>
      <c r="B596" s="38">
        <f>IF(ISNUMBER(Tracker!H199),Tracker!H199,"")</f>
        <v/>
      </c>
      <c r="C596">
        <f>IF(B596="","",Tracker!A199)</f>
        <v/>
      </c>
      <c r="D596">
        <f>IF(B596="","",IF(AND((YEAR(B596)-YEAR('12-Month View'!$C$3))*12+MONTH(B596)-MONTH('12-Month View'!$C$3)&gt;=0,(YEAR(B596)-YEAR('12-Month View'!$C$3))*12+MONTH(B596)-MONTH('12-Month View'!$C$3)&lt;=11),(YEAR(B596)-YEAR('12-Month View'!$C$3))*12+MONTH(B596)-MONTH('12-Month View'!$C$3)+1,""))</f>
        <v/>
      </c>
      <c r="E596">
        <f>IF(D596="","",COUNTIFS($D$2:$D$601,D596,$B$2:$B$601,"&lt;"&amp;B596)+COUNTIFS($D$2:D596,D596,$B$2:B596,B596))</f>
        <v/>
      </c>
      <c r="F596">
        <f>IF(D596="","",D596*1000+E596)</f>
        <v/>
      </c>
    </row>
    <row r="597">
      <c r="A597" t="inlineStr">
        <is>
          <t>Report</t>
        </is>
      </c>
      <c r="B597" s="38">
        <f>IF(ISNUMBER(Tracker!H200),Tracker!H200,"")</f>
        <v/>
      </c>
      <c r="C597">
        <f>IF(B597="","",Tracker!A200)</f>
        <v/>
      </c>
      <c r="D597">
        <f>IF(B597="","",IF(AND((YEAR(B597)-YEAR('12-Month View'!$C$3))*12+MONTH(B597)-MONTH('12-Month View'!$C$3)&gt;=0,(YEAR(B597)-YEAR('12-Month View'!$C$3))*12+MONTH(B597)-MONTH('12-Month View'!$C$3)&lt;=11),(YEAR(B597)-YEAR('12-Month View'!$C$3))*12+MONTH(B597)-MONTH('12-Month View'!$C$3)+1,""))</f>
        <v/>
      </c>
      <c r="E597">
        <f>IF(D597="","",COUNTIFS($D$2:$D$601,D597,$B$2:$B$601,"&lt;"&amp;B597)+COUNTIFS($D$2:D597,D597,$B$2:B597,B597))</f>
        <v/>
      </c>
      <c r="F597">
        <f>IF(D597="","",D597*1000+E597)</f>
        <v/>
      </c>
    </row>
    <row r="598">
      <c r="A598" t="inlineStr">
        <is>
          <t>Report</t>
        </is>
      </c>
      <c r="B598" s="38">
        <f>IF(ISNUMBER(Tracker!H201),Tracker!H201,"")</f>
        <v/>
      </c>
      <c r="C598">
        <f>IF(B598="","",Tracker!A201)</f>
        <v/>
      </c>
      <c r="D598">
        <f>IF(B598="","",IF(AND((YEAR(B598)-YEAR('12-Month View'!$C$3))*12+MONTH(B598)-MONTH('12-Month View'!$C$3)&gt;=0,(YEAR(B598)-YEAR('12-Month View'!$C$3))*12+MONTH(B598)-MONTH('12-Month View'!$C$3)&lt;=11),(YEAR(B598)-YEAR('12-Month View'!$C$3))*12+MONTH(B598)-MONTH('12-Month View'!$C$3)+1,""))</f>
        <v/>
      </c>
      <c r="E598">
        <f>IF(D598="","",COUNTIFS($D$2:$D$601,D598,$B$2:$B$601,"&lt;"&amp;B598)+COUNTIFS($D$2:D598,D598,$B$2:B598,B598))</f>
        <v/>
      </c>
      <c r="F598">
        <f>IF(D598="","",D598*1000+E598)</f>
        <v/>
      </c>
    </row>
    <row r="599">
      <c r="A599" t="inlineStr">
        <is>
          <t>Report</t>
        </is>
      </c>
      <c r="B599" s="38">
        <f>IF(ISNUMBER(Tracker!H202),Tracker!H202,"")</f>
        <v/>
      </c>
      <c r="C599">
        <f>IF(B599="","",Tracker!A202)</f>
        <v/>
      </c>
      <c r="D599">
        <f>IF(B599="","",IF(AND((YEAR(B599)-YEAR('12-Month View'!$C$3))*12+MONTH(B599)-MONTH('12-Month View'!$C$3)&gt;=0,(YEAR(B599)-YEAR('12-Month View'!$C$3))*12+MONTH(B599)-MONTH('12-Month View'!$C$3)&lt;=11),(YEAR(B599)-YEAR('12-Month View'!$C$3))*12+MONTH(B599)-MONTH('12-Month View'!$C$3)+1,""))</f>
        <v/>
      </c>
      <c r="E599">
        <f>IF(D599="","",COUNTIFS($D$2:$D$601,D599,$B$2:$B$601,"&lt;"&amp;B599)+COUNTIFS($D$2:D599,D599,$B$2:B599,B599))</f>
        <v/>
      </c>
      <c r="F599">
        <f>IF(D599="","",D599*1000+E599)</f>
        <v/>
      </c>
    </row>
    <row r="600">
      <c r="A600" t="inlineStr">
        <is>
          <t>Report</t>
        </is>
      </c>
      <c r="B600" s="38">
        <f>IF(ISNUMBER(Tracker!H203),Tracker!H203,"")</f>
        <v/>
      </c>
      <c r="C600">
        <f>IF(B600="","",Tracker!A203)</f>
        <v/>
      </c>
      <c r="D600">
        <f>IF(B600="","",IF(AND((YEAR(B600)-YEAR('12-Month View'!$C$3))*12+MONTH(B600)-MONTH('12-Month View'!$C$3)&gt;=0,(YEAR(B600)-YEAR('12-Month View'!$C$3))*12+MONTH(B600)-MONTH('12-Month View'!$C$3)&lt;=11),(YEAR(B600)-YEAR('12-Month View'!$C$3))*12+MONTH(B600)-MONTH('12-Month View'!$C$3)+1,""))</f>
        <v/>
      </c>
      <c r="E600">
        <f>IF(D600="","",COUNTIFS($D$2:$D$601,D600,$B$2:$B$601,"&lt;"&amp;B600)+COUNTIFS($D$2:D600,D600,$B$2:B600,B600))</f>
        <v/>
      </c>
      <c r="F600">
        <f>IF(D600="","",D600*1000+E600)</f>
        <v/>
      </c>
    </row>
    <row r="601">
      <c r="A601" t="inlineStr">
        <is>
          <t>Report</t>
        </is>
      </c>
      <c r="B601" s="38">
        <f>IF(ISNUMBER(Tracker!H204),Tracker!H204,"")</f>
        <v/>
      </c>
      <c r="C601">
        <f>IF(B601="","",Tracker!A204)</f>
        <v/>
      </c>
      <c r="D601">
        <f>IF(B601="","",IF(AND((YEAR(B601)-YEAR('12-Month View'!$C$3))*12+MONTH(B601)-MONTH('12-Month View'!$C$3)&gt;=0,(YEAR(B601)-YEAR('12-Month View'!$C$3))*12+MONTH(B601)-MONTH('12-Month View'!$C$3)&lt;=11),(YEAR(B601)-YEAR('12-Month View'!$C$3))*12+MONTH(B601)-MONTH('12-Month View'!$C$3)+1,""))</f>
        <v/>
      </c>
      <c r="E601">
        <f>IF(D601="","",COUNTIFS($D$2:$D$601,D601,$B$2:$B$601,"&lt;"&amp;B601)+COUNTIFS($D$2:D601,D601,$B$2:B601,B601))</f>
        <v/>
      </c>
      <c r="F601">
        <f>IF(D601="","",D601*1000+E601)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2026-10-20T03:29:38Z</dcterms:created>
  <dcterms:modified xmlns:dcterms="http://purl.org/dc/terms/" xmlns:xsi="http://www.w3.org/2001/XMLSchema-instance" xsi:type="dcterms:W3CDTF">2026-10-20T03:29:38Z</dcterms:modified>
</cp:coreProperties>
</file>